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.ababneh\Desktop\مهم\احصائية شهرية\2026\احصائية شهر 9-2026\"/>
    </mc:Choice>
  </mc:AlternateContent>
  <bookViews>
    <workbookView xWindow="0" yWindow="0" windowWidth="15360" windowHeight="7635"/>
  </bookViews>
  <sheets>
    <sheet name="مجموع المناولة التراكمي" sheetId="9" r:id="rId1"/>
    <sheet name="صادر وارد تراكمية" sheetId="7" r:id="rId2"/>
    <sheet name="مجموع المناولة الشهري (2)" sheetId="12" r:id="rId3"/>
    <sheet name="صادر وارد شهرية  (2)" sheetId="13" r:id="rId4"/>
  </sheets>
  <definedNames>
    <definedName name="_xlnm.Print_Area" localSheetId="0">'مجموع المناولة التراكمي'!$B$3:$L$45</definedName>
    <definedName name="_xlnm.Print_Area" localSheetId="2">'مجموع المناولة الشهري (2)'!$B$1:$L$44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1" i="13" l="1"/>
  <c r="D28" i="13" l="1"/>
  <c r="D10" i="13"/>
  <c r="F22" i="7"/>
  <c r="F23" i="7"/>
  <c r="F24" i="7"/>
  <c r="F96" i="7"/>
  <c r="F98" i="7"/>
  <c r="F99" i="7"/>
  <c r="F100" i="7"/>
  <c r="B36" i="7"/>
  <c r="D36" i="7"/>
  <c r="F88" i="13"/>
  <c r="F6" i="13"/>
  <c r="F7" i="13"/>
  <c r="F21" i="13"/>
  <c r="F22" i="13"/>
  <c r="F24" i="13"/>
  <c r="F26" i="13"/>
  <c r="F27" i="13"/>
  <c r="B29" i="7" l="1"/>
  <c r="F17" i="13" l="1"/>
  <c r="F86" i="13"/>
  <c r="F87" i="13"/>
  <c r="F8" i="7"/>
  <c r="F20" i="7"/>
  <c r="F91" i="7"/>
  <c r="F92" i="7"/>
  <c r="F93" i="7"/>
  <c r="F94" i="7"/>
  <c r="F95" i="7"/>
  <c r="F5" i="13"/>
  <c r="D11" i="12" l="1"/>
  <c r="D10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9" i="12" l="1"/>
  <c r="C10" i="12" l="1"/>
  <c r="C22" i="9"/>
  <c r="D22" i="9"/>
  <c r="D12" i="9" l="1"/>
  <c r="D11" i="9"/>
  <c r="F4" i="13" l="1"/>
  <c r="F25" i="7"/>
  <c r="F26" i="7"/>
  <c r="F27" i="7"/>
  <c r="F28" i="7"/>
  <c r="F10" i="7"/>
  <c r="F85" i="13" l="1"/>
  <c r="F52" i="13"/>
  <c r="F6" i="7" l="1"/>
  <c r="F7" i="7"/>
  <c r="F18" i="7"/>
  <c r="F19" i="7"/>
  <c r="D44" i="9"/>
  <c r="C13" i="9" l="1"/>
  <c r="C10" i="9"/>
  <c r="C9" i="9"/>
  <c r="C8" i="9"/>
  <c r="J7" i="12"/>
  <c r="J8" i="12"/>
  <c r="J9" i="12"/>
  <c r="J10" i="12"/>
  <c r="J11" i="12"/>
  <c r="J12" i="12"/>
  <c r="J13" i="12"/>
  <c r="J14" i="12"/>
  <c r="J15" i="12"/>
  <c r="J16" i="12"/>
  <c r="J17" i="12"/>
  <c r="I7" i="12"/>
  <c r="I8" i="12"/>
  <c r="I9" i="12"/>
  <c r="I10" i="12"/>
  <c r="I11" i="12"/>
  <c r="I12" i="12"/>
  <c r="I13" i="12"/>
  <c r="I14" i="12"/>
  <c r="I15" i="12"/>
  <c r="I16" i="12"/>
  <c r="I17" i="12"/>
  <c r="J9" i="9"/>
  <c r="J10" i="9"/>
  <c r="J11" i="9"/>
  <c r="J12" i="9"/>
  <c r="J13" i="9"/>
  <c r="J14" i="9"/>
  <c r="J15" i="9"/>
  <c r="J16" i="9"/>
  <c r="J17" i="9"/>
  <c r="J18" i="9"/>
  <c r="J19" i="9"/>
  <c r="J8" i="9"/>
  <c r="I9" i="9"/>
  <c r="I10" i="9"/>
  <c r="I11" i="9"/>
  <c r="I12" i="9"/>
  <c r="I13" i="9"/>
  <c r="I14" i="9"/>
  <c r="I15" i="9"/>
  <c r="I16" i="9"/>
  <c r="I17" i="9"/>
  <c r="I18" i="9"/>
  <c r="I19" i="9"/>
  <c r="I8" i="9"/>
  <c r="K18" i="9" l="1"/>
  <c r="K17" i="9"/>
  <c r="K16" i="9"/>
  <c r="K14" i="9"/>
  <c r="K13" i="9"/>
  <c r="K9" i="9"/>
  <c r="K12" i="12"/>
  <c r="K7" i="12"/>
  <c r="K9" i="12"/>
  <c r="K8" i="12"/>
  <c r="K12" i="9"/>
  <c r="K11" i="9"/>
  <c r="K10" i="9"/>
  <c r="D42" i="7"/>
  <c r="B42" i="7"/>
  <c r="G9" i="7" l="1"/>
  <c r="G8" i="13"/>
  <c r="F10" i="12" l="1"/>
  <c r="F12" i="9"/>
  <c r="E97" i="13" l="1"/>
  <c r="K40" i="9"/>
  <c r="K41" i="9"/>
  <c r="K42" i="9"/>
  <c r="G100" i="7"/>
  <c r="G101" i="7"/>
  <c r="C102" i="7" l="1"/>
  <c r="D102" i="7"/>
  <c r="E102" i="7"/>
  <c r="B102" i="7"/>
  <c r="L17" i="12"/>
  <c r="D97" i="13"/>
  <c r="C97" i="13"/>
  <c r="B97" i="13"/>
  <c r="G96" i="13"/>
  <c r="F102" i="7" l="1"/>
  <c r="L19" i="9"/>
  <c r="B103" i="7"/>
  <c r="D98" i="13"/>
  <c r="G97" i="13"/>
  <c r="B98" i="13"/>
  <c r="F97" i="13"/>
  <c r="B11" i="7" l="1"/>
  <c r="D27" i="9"/>
  <c r="D11" i="7" l="1"/>
  <c r="J27" i="9"/>
  <c r="I27" i="9"/>
  <c r="J26" i="9"/>
  <c r="I26" i="9"/>
  <c r="J25" i="9"/>
  <c r="I25" i="9"/>
  <c r="J24" i="9"/>
  <c r="I24" i="9"/>
  <c r="C44" i="9"/>
  <c r="D43" i="9"/>
  <c r="C43" i="9"/>
  <c r="D42" i="9"/>
  <c r="C42" i="9"/>
  <c r="D37" i="9"/>
  <c r="C37" i="9"/>
  <c r="D20" i="9"/>
  <c r="D21" i="9"/>
  <c r="D23" i="9"/>
  <c r="D24" i="9"/>
  <c r="D25" i="9"/>
  <c r="D26" i="9"/>
  <c r="D28" i="9"/>
  <c r="D29" i="9"/>
  <c r="D30" i="9"/>
  <c r="D19" i="9"/>
  <c r="C20" i="9"/>
  <c r="C21" i="9"/>
  <c r="C23" i="9"/>
  <c r="C24" i="9"/>
  <c r="C25" i="9"/>
  <c r="C26" i="9"/>
  <c r="C27" i="9"/>
  <c r="E27" i="9" s="1"/>
  <c r="C28" i="9"/>
  <c r="C29" i="9"/>
  <c r="C30" i="9"/>
  <c r="C19" i="9"/>
  <c r="D9" i="9"/>
  <c r="E9" i="9" s="1"/>
  <c r="D10" i="9"/>
  <c r="E10" i="9" s="1"/>
  <c r="D13" i="9"/>
  <c r="E13" i="9" s="1"/>
  <c r="D8" i="9"/>
  <c r="C11" i="9"/>
  <c r="E11" i="9" s="1"/>
  <c r="E26" i="9" l="1"/>
  <c r="E25" i="9"/>
  <c r="E24" i="9"/>
  <c r="D14" i="9"/>
  <c r="E29" i="9"/>
  <c r="E28" i="9"/>
  <c r="E30" i="9"/>
  <c r="E21" i="9"/>
  <c r="E20" i="9"/>
  <c r="E22" i="9"/>
  <c r="C14" i="9"/>
  <c r="C35" i="9" s="1"/>
  <c r="C31" i="9"/>
  <c r="I20" i="9"/>
  <c r="J20" i="9"/>
  <c r="J6" i="12"/>
  <c r="I6" i="12"/>
  <c r="J25" i="12"/>
  <c r="I25" i="12"/>
  <c r="J24" i="12"/>
  <c r="I24" i="12"/>
  <c r="J23" i="12"/>
  <c r="I23" i="12"/>
  <c r="J22" i="12"/>
  <c r="I22" i="12"/>
  <c r="C42" i="12"/>
  <c r="D42" i="12"/>
  <c r="D41" i="12"/>
  <c r="C41" i="12"/>
  <c r="D40" i="12"/>
  <c r="C40" i="12"/>
  <c r="D35" i="12"/>
  <c r="C35" i="12"/>
  <c r="C18" i="12"/>
  <c r="C19" i="12"/>
  <c r="C20" i="12"/>
  <c r="C21" i="12"/>
  <c r="C22" i="12"/>
  <c r="E22" i="12" s="1"/>
  <c r="C23" i="12"/>
  <c r="E23" i="12" s="1"/>
  <c r="C24" i="12"/>
  <c r="C25" i="12"/>
  <c r="E25" i="12" s="1"/>
  <c r="C26" i="12"/>
  <c r="C27" i="12"/>
  <c r="E27" i="12" s="1"/>
  <c r="C28" i="12"/>
  <c r="E28" i="12" s="1"/>
  <c r="C17" i="12"/>
  <c r="D7" i="12"/>
  <c r="D8" i="12"/>
  <c r="C6" i="12"/>
  <c r="D6" i="12"/>
  <c r="C7" i="12"/>
  <c r="C8" i="12"/>
  <c r="C9" i="12"/>
  <c r="E9" i="12" s="1"/>
  <c r="C11" i="12"/>
  <c r="E8" i="12" l="1"/>
  <c r="E6" i="12"/>
  <c r="E7" i="12"/>
  <c r="E41" i="12"/>
  <c r="E18" i="12"/>
  <c r="E42" i="12"/>
  <c r="K6" i="12"/>
  <c r="D12" i="12"/>
  <c r="C12" i="12"/>
  <c r="L20" i="9"/>
  <c r="I18" i="12"/>
  <c r="J18" i="12"/>
  <c r="G99" i="7"/>
  <c r="G4" i="13" l="1"/>
  <c r="G5" i="13"/>
  <c r="G6" i="13"/>
  <c r="G7" i="13"/>
  <c r="G9" i="13"/>
  <c r="B10" i="13"/>
  <c r="C10" i="13"/>
  <c r="E10" i="13"/>
  <c r="F16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B28" i="13"/>
  <c r="C28" i="13"/>
  <c r="E28" i="13"/>
  <c r="F34" i="13"/>
  <c r="G34" i="13"/>
  <c r="B35" i="13"/>
  <c r="D35" i="13"/>
  <c r="F40" i="13"/>
  <c r="G40" i="13"/>
  <c r="B41" i="13"/>
  <c r="D41" i="13"/>
  <c r="F46" i="13"/>
  <c r="G46" i="13"/>
  <c r="B47" i="13"/>
  <c r="D47" i="13"/>
  <c r="G52" i="13"/>
  <c r="B53" i="13"/>
  <c r="D53" i="13"/>
  <c r="F58" i="13"/>
  <c r="G58" i="13"/>
  <c r="B59" i="13"/>
  <c r="D59" i="13"/>
  <c r="F64" i="13"/>
  <c r="G64" i="13"/>
  <c r="B65" i="13"/>
  <c r="D65" i="13"/>
  <c r="F70" i="13"/>
  <c r="G70" i="13"/>
  <c r="B71" i="13"/>
  <c r="D71" i="13"/>
  <c r="F77" i="13"/>
  <c r="G77" i="13"/>
  <c r="B78" i="13"/>
  <c r="D78" i="13"/>
  <c r="G85" i="13"/>
  <c r="G86" i="13"/>
  <c r="G87" i="13"/>
  <c r="G88" i="13"/>
  <c r="G89" i="13"/>
  <c r="G90" i="13"/>
  <c r="G92" i="13"/>
  <c r="G93" i="13"/>
  <c r="G94" i="13"/>
  <c r="G91" i="13"/>
  <c r="G95" i="13"/>
  <c r="F6" i="12"/>
  <c r="L6" i="12"/>
  <c r="F7" i="12"/>
  <c r="L7" i="12"/>
  <c r="F8" i="12"/>
  <c r="L8" i="12"/>
  <c r="F9" i="12"/>
  <c r="L9" i="12"/>
  <c r="F11" i="12"/>
  <c r="L10" i="12"/>
  <c r="C33" i="12"/>
  <c r="L11" i="12"/>
  <c r="L12" i="12"/>
  <c r="L13" i="12"/>
  <c r="L14" i="12"/>
  <c r="L15" i="12"/>
  <c r="E17" i="12"/>
  <c r="F17" i="12"/>
  <c r="L16" i="12"/>
  <c r="F18" i="12"/>
  <c r="I36" i="12"/>
  <c r="F19" i="12"/>
  <c r="F20" i="12"/>
  <c r="F21" i="12"/>
  <c r="F22" i="12"/>
  <c r="K22" i="12"/>
  <c r="L22" i="12"/>
  <c r="F23" i="12"/>
  <c r="K23" i="12"/>
  <c r="L23" i="12"/>
  <c r="F24" i="12"/>
  <c r="K24" i="12"/>
  <c r="L24" i="12"/>
  <c r="F25" i="12"/>
  <c r="K25" i="12"/>
  <c r="L25" i="12"/>
  <c r="F26" i="12"/>
  <c r="I26" i="12"/>
  <c r="I37" i="12" s="1"/>
  <c r="J26" i="12"/>
  <c r="F27" i="12"/>
  <c r="F28" i="12"/>
  <c r="C29" i="12"/>
  <c r="C34" i="12" s="1"/>
  <c r="D29" i="12"/>
  <c r="K30" i="12"/>
  <c r="L30" i="12"/>
  <c r="E35" i="12"/>
  <c r="F35" i="12"/>
  <c r="K38" i="12"/>
  <c r="L38" i="12"/>
  <c r="K39" i="12"/>
  <c r="L39" i="12"/>
  <c r="E40" i="12"/>
  <c r="F40" i="12"/>
  <c r="K40" i="12"/>
  <c r="L40" i="12"/>
  <c r="F41" i="12"/>
  <c r="I41" i="12"/>
  <c r="J41" i="12"/>
  <c r="F42" i="12"/>
  <c r="F28" i="13" l="1"/>
  <c r="F53" i="13"/>
  <c r="G65" i="13"/>
  <c r="K26" i="12"/>
  <c r="F59" i="13"/>
  <c r="D11" i="13"/>
  <c r="F78" i="13"/>
  <c r="F35" i="13"/>
  <c r="L18" i="12"/>
  <c r="J37" i="12"/>
  <c r="L37" i="12" s="1"/>
  <c r="L26" i="12"/>
  <c r="F29" i="12"/>
  <c r="E12" i="12"/>
  <c r="F47" i="13"/>
  <c r="G35" i="13"/>
  <c r="D29" i="13"/>
  <c r="C36" i="12"/>
  <c r="I35" i="12" s="1"/>
  <c r="I34" i="12" s="1"/>
  <c r="L41" i="12"/>
  <c r="K41" i="12"/>
  <c r="F71" i="13"/>
  <c r="G59" i="13"/>
  <c r="G53" i="13"/>
  <c r="F41" i="13"/>
  <c r="G78" i="13"/>
  <c r="F65" i="13"/>
  <c r="G28" i="13"/>
  <c r="G10" i="13"/>
  <c r="J36" i="12"/>
  <c r="K36" i="12" s="1"/>
  <c r="K18" i="12"/>
  <c r="E29" i="12"/>
  <c r="B11" i="13"/>
  <c r="F10" i="13"/>
  <c r="D33" i="12"/>
  <c r="F33" i="12" s="1"/>
  <c r="F12" i="12"/>
  <c r="B29" i="13"/>
  <c r="G41" i="13"/>
  <c r="G71" i="13"/>
  <c r="G47" i="13"/>
  <c r="D34" i="12"/>
  <c r="K37" i="12" l="1"/>
  <c r="F11" i="13"/>
  <c r="G98" i="13"/>
  <c r="F98" i="13"/>
  <c r="E33" i="12"/>
  <c r="L36" i="12"/>
  <c r="G11" i="13"/>
  <c r="G29" i="13"/>
  <c r="F29" i="13"/>
  <c r="D36" i="12"/>
  <c r="E34" i="12"/>
  <c r="F34" i="12"/>
  <c r="E36" i="12" l="1"/>
  <c r="F36" i="12"/>
  <c r="J35" i="12"/>
  <c r="J34" i="12" s="1"/>
  <c r="K35" i="12" l="1"/>
  <c r="L35" i="12"/>
  <c r="K34" i="12" l="1"/>
  <c r="L34" i="12"/>
  <c r="I38" i="9" l="1"/>
  <c r="D31" i="9"/>
  <c r="D29" i="7"/>
  <c r="G21" i="7" l="1"/>
  <c r="F23" i="9" l="1"/>
  <c r="K32" i="9" l="1"/>
  <c r="G35" i="7" l="1"/>
  <c r="F35" i="7"/>
  <c r="G96" i="7" l="1"/>
  <c r="C29" i="7"/>
  <c r="F37" i="9"/>
  <c r="E37" i="9"/>
  <c r="G22" i="7" l="1"/>
  <c r="J43" i="9" l="1"/>
  <c r="I43" i="9"/>
  <c r="F44" i="9"/>
  <c r="E44" i="9"/>
  <c r="L42" i="9"/>
  <c r="F43" i="9"/>
  <c r="E43" i="9"/>
  <c r="L41" i="9"/>
  <c r="F42" i="9"/>
  <c r="E42" i="9"/>
  <c r="L40" i="9"/>
  <c r="L32" i="9"/>
  <c r="F30" i="9"/>
  <c r="J28" i="9"/>
  <c r="J39" i="9" s="1"/>
  <c r="I28" i="9"/>
  <c r="I39" i="9" s="1"/>
  <c r="F29" i="9"/>
  <c r="L27" i="9"/>
  <c r="K27" i="9"/>
  <c r="F28" i="9"/>
  <c r="L26" i="9"/>
  <c r="K26" i="9"/>
  <c r="F27" i="9"/>
  <c r="L25" i="9"/>
  <c r="K25" i="9"/>
  <c r="F26" i="9"/>
  <c r="L24" i="9"/>
  <c r="K24" i="9"/>
  <c r="F25" i="9"/>
  <c r="F24" i="9"/>
  <c r="F22" i="9"/>
  <c r="F21" i="9"/>
  <c r="J38" i="9"/>
  <c r="F20" i="9"/>
  <c r="L18" i="9"/>
  <c r="F19" i="9"/>
  <c r="E19" i="9"/>
  <c r="L17" i="9"/>
  <c r="L16" i="9"/>
  <c r="L15" i="9"/>
  <c r="L14" i="9"/>
  <c r="L13" i="9"/>
  <c r="L12" i="9"/>
  <c r="F13" i="9"/>
  <c r="L11" i="9"/>
  <c r="F11" i="9"/>
  <c r="L10" i="9"/>
  <c r="F10" i="9"/>
  <c r="L9" i="9"/>
  <c r="F9" i="9"/>
  <c r="L8" i="9"/>
  <c r="K8" i="9"/>
  <c r="F8" i="9"/>
  <c r="E8" i="9"/>
  <c r="K39" i="9" l="1"/>
  <c r="C36" i="9"/>
  <c r="C38" i="9" s="1"/>
  <c r="E31" i="9"/>
  <c r="F14" i="9"/>
  <c r="K43" i="9"/>
  <c r="D36" i="9"/>
  <c r="L38" i="9"/>
  <c r="K38" i="9"/>
  <c r="L39" i="9"/>
  <c r="L43" i="9"/>
  <c r="K20" i="9"/>
  <c r="F31" i="9"/>
  <c r="D35" i="9"/>
  <c r="E14" i="9"/>
  <c r="K28" i="9"/>
  <c r="L28" i="9"/>
  <c r="G98" i="7"/>
  <c r="G97" i="7"/>
  <c r="G95" i="7"/>
  <c r="G94" i="7"/>
  <c r="G93" i="7"/>
  <c r="G92" i="7"/>
  <c r="G91" i="7"/>
  <c r="G90" i="7"/>
  <c r="F90" i="7"/>
  <c r="D84" i="7"/>
  <c r="B84" i="7"/>
  <c r="G83" i="7"/>
  <c r="F83" i="7"/>
  <c r="D77" i="7"/>
  <c r="B77" i="7"/>
  <c r="G76" i="7"/>
  <c r="F76" i="7"/>
  <c r="D71" i="7"/>
  <c r="B71" i="7"/>
  <c r="G70" i="7"/>
  <c r="F70" i="7"/>
  <c r="D64" i="7"/>
  <c r="B64" i="7"/>
  <c r="G63" i="7"/>
  <c r="F63" i="7"/>
  <c r="D54" i="7"/>
  <c r="B54" i="7"/>
  <c r="G53" i="7"/>
  <c r="F53" i="7"/>
  <c r="D48" i="7"/>
  <c r="B48" i="7"/>
  <c r="G47" i="7"/>
  <c r="F47" i="7"/>
  <c r="G41" i="7"/>
  <c r="F41" i="7"/>
  <c r="E29" i="7"/>
  <c r="G28" i="7"/>
  <c r="G27" i="7"/>
  <c r="G26" i="7"/>
  <c r="G25" i="7"/>
  <c r="G24" i="7"/>
  <c r="G23" i="7"/>
  <c r="G20" i="7"/>
  <c r="G19" i="7"/>
  <c r="G18" i="7"/>
  <c r="G17" i="7"/>
  <c r="F17" i="7"/>
  <c r="E11" i="7"/>
  <c r="C11" i="7"/>
  <c r="G10" i="7"/>
  <c r="G8" i="7"/>
  <c r="G7" i="7"/>
  <c r="G6" i="7"/>
  <c r="G5" i="7"/>
  <c r="F5" i="7"/>
  <c r="D30" i="7" l="1"/>
  <c r="D38" i="9"/>
  <c r="J37" i="9" s="1"/>
  <c r="J36" i="9" s="1"/>
  <c r="I37" i="9"/>
  <c r="I36" i="9" s="1"/>
  <c r="B12" i="7"/>
  <c r="F36" i="9"/>
  <c r="E36" i="9"/>
  <c r="G71" i="7"/>
  <c r="G102" i="7"/>
  <c r="D103" i="7"/>
  <c r="F71" i="7"/>
  <c r="G54" i="7"/>
  <c r="G77" i="7"/>
  <c r="G84" i="7"/>
  <c r="F64" i="7"/>
  <c r="G48" i="7"/>
  <c r="F36" i="7"/>
  <c r="G42" i="7"/>
  <c r="F54" i="7"/>
  <c r="G36" i="7"/>
  <c r="G11" i="7"/>
  <c r="D12" i="7"/>
  <c r="F84" i="7"/>
  <c r="G64" i="7"/>
  <c r="F77" i="7"/>
  <c r="F48" i="7"/>
  <c r="F42" i="7"/>
  <c r="F11" i="7"/>
  <c r="F35" i="9"/>
  <c r="E35" i="9"/>
  <c r="G12" i="7" l="1"/>
  <c r="G103" i="7"/>
  <c r="F103" i="7"/>
  <c r="F12" i="7"/>
  <c r="F38" i="9"/>
  <c r="E38" i="9"/>
  <c r="K37" i="9" l="1"/>
  <c r="L37" i="9"/>
  <c r="L36" i="9" l="1"/>
  <c r="K36" i="9"/>
  <c r="G29" i="7"/>
  <c r="F29" i="7"/>
  <c r="B30" i="7"/>
  <c r="G30" i="7" l="1"/>
  <c r="F30" i="7"/>
</calcChain>
</file>

<file path=xl/sharedStrings.xml><?xml version="1.0" encoding="utf-8"?>
<sst xmlns="http://schemas.openxmlformats.org/spreadsheetml/2006/main" count="481" uniqueCount="123">
  <si>
    <t>مقارنة صنف الصب الجاف بالطن (الميناء الرئيسي)</t>
  </si>
  <si>
    <t>مقارنة ميناء النفط والغاز (L.P.G) بالطن</t>
  </si>
  <si>
    <t>الصنف</t>
  </si>
  <si>
    <t>نسبة التغير</t>
  </si>
  <si>
    <t>الفرق</t>
  </si>
  <si>
    <t>قمح سائب</t>
  </si>
  <si>
    <t>نفط خام</t>
  </si>
  <si>
    <t>شعير سائب</t>
  </si>
  <si>
    <t>بنزين</t>
  </si>
  <si>
    <t>ذرة سائب</t>
  </si>
  <si>
    <t>ديزل</t>
  </si>
  <si>
    <t>صويا سائب</t>
  </si>
  <si>
    <t>غاز L.P.G</t>
  </si>
  <si>
    <t>فحم</t>
  </si>
  <si>
    <t>كاز</t>
  </si>
  <si>
    <t>مجموع الصب الجاف</t>
  </si>
  <si>
    <t>هيدروكسيد البوتاسيوم</t>
  </si>
  <si>
    <t>بروميد الكالسيوم</t>
  </si>
  <si>
    <t>مقارنة البضائع العامة بالطن (الميناء الرئيسي)</t>
  </si>
  <si>
    <t>مواد كيميائيه</t>
  </si>
  <si>
    <t xml:space="preserve">زيوت معدنية </t>
  </si>
  <si>
    <t>الحديد والمعادن</t>
  </si>
  <si>
    <t>الخشب</t>
  </si>
  <si>
    <t xml:space="preserve">مجموع مناولة الصب السائل </t>
  </si>
  <si>
    <t>عجائن ورقية</t>
  </si>
  <si>
    <t xml:space="preserve">مقارنة ميناء محطة الركاب </t>
  </si>
  <si>
    <t>اعلاف مكيسة</t>
  </si>
  <si>
    <t xml:space="preserve">عدد الركاب </t>
  </si>
  <si>
    <t>اسمدة مكيسة</t>
  </si>
  <si>
    <t>عدد المركبات والاليات</t>
  </si>
  <si>
    <t>بضائع عامة متنوعة</t>
  </si>
  <si>
    <t>مواد حجرية - رخام</t>
  </si>
  <si>
    <t>بضائع عامة - بالطن</t>
  </si>
  <si>
    <t>معدات وقطع</t>
  </si>
  <si>
    <t xml:space="preserve">مجموع مناولة محطة الركاب </t>
  </si>
  <si>
    <t>مواد اولية</t>
  </si>
  <si>
    <t>مجموع البضائع العامة</t>
  </si>
  <si>
    <t>مقارنة عدد حاويات المعاينة المركز الجمركي (ساحة 4)</t>
  </si>
  <si>
    <t>مقارنة  الاصناف الرئيسية بالطن (الميناء الرئيسي)</t>
  </si>
  <si>
    <t>عدد حاويات المعاينة</t>
  </si>
  <si>
    <t>صب جاف / طن</t>
  </si>
  <si>
    <t>بضائع عامة / طن</t>
  </si>
  <si>
    <t>حيوانات حية / طن</t>
  </si>
  <si>
    <t>حجم المناولة الكلية بالطن</t>
  </si>
  <si>
    <t>المجموع</t>
  </si>
  <si>
    <t>مناولة الميناء الرئيسي</t>
  </si>
  <si>
    <t xml:space="preserve">مناولة ميناء النفط والغاز </t>
  </si>
  <si>
    <t>مقارنة لبعض الاصناف عدد (الميناء الرئيسي)</t>
  </si>
  <si>
    <t xml:space="preserve">مناولة محطة الركاب </t>
  </si>
  <si>
    <t>عدد السفن الميناء الرئيسي#</t>
  </si>
  <si>
    <t>حيوانات حية -عدد</t>
  </si>
  <si>
    <t>عدد السفن ميناء النفط#</t>
  </si>
  <si>
    <t>مركبات واليات -عدد</t>
  </si>
  <si>
    <t>عدد السفن ميناء الركاب #</t>
  </si>
  <si>
    <t>حاويات - عدد</t>
  </si>
  <si>
    <t xml:space="preserve">المجموع الكلي لعدد السفن # </t>
  </si>
  <si>
    <t>كلوريدالمغنسيوم-</t>
  </si>
  <si>
    <t xml:space="preserve">عدد الشاحنات </t>
  </si>
  <si>
    <t>حيوانات حية -وزن</t>
  </si>
  <si>
    <t>مجموع الحيوانات الحية بالطن</t>
  </si>
  <si>
    <t>حيوانات حية - عدد</t>
  </si>
  <si>
    <t>مجموع الحيوانات الحية بالراس</t>
  </si>
  <si>
    <t>مركبة والية - عدد</t>
  </si>
  <si>
    <t>مجموع المركبات والاليات</t>
  </si>
  <si>
    <t>مجموع الحاويات</t>
  </si>
  <si>
    <t>قادم</t>
  </si>
  <si>
    <t>مغادر</t>
  </si>
  <si>
    <t xml:space="preserve">قادم </t>
  </si>
  <si>
    <t>قادمة</t>
  </si>
  <si>
    <t>مغادرة</t>
  </si>
  <si>
    <t xml:space="preserve">ملاحظة:-  شاحنات نقل البضائع نويبع -العقبة </t>
  </si>
  <si>
    <t>كلوريدالمغنسيوم- محلول ملحي</t>
  </si>
  <si>
    <t>حاوية - عدد</t>
  </si>
  <si>
    <t>فيول</t>
  </si>
  <si>
    <t>unloaded ship</t>
  </si>
  <si>
    <t>loaded ship</t>
  </si>
  <si>
    <t>إحصائية تراكمية</t>
  </si>
  <si>
    <t xml:space="preserve">زيوت نباتية </t>
  </si>
  <si>
    <t>زيوت نباتية</t>
  </si>
  <si>
    <t xml:space="preserve">سكر سائب </t>
  </si>
  <si>
    <t xml:space="preserve">مواد غذائية مكيسة - سكر </t>
  </si>
  <si>
    <t>مواد غذائية مكيسة - ارز</t>
  </si>
  <si>
    <t xml:space="preserve">مواد غذائية مكيسة - أرز </t>
  </si>
  <si>
    <t>مواد خطرة مكيسة - نترات</t>
  </si>
  <si>
    <t>مواد خطرة مكيسة -نترات</t>
  </si>
  <si>
    <t>مقارنة المناولة الكلية  بالطن واعداد السفن التي انهت تفريغها</t>
  </si>
  <si>
    <t>مقارنة مناولة بضائع الصب الجاف بالطن (الميناء الرئيسي)</t>
  </si>
  <si>
    <t>مقارنة مناولة البضائع العامة بالطن (الميناء الرئيسي)</t>
  </si>
  <si>
    <t>مقارنة مناولة  الاصناف الرئيسية بالطن (الميناء الرئيسي)</t>
  </si>
  <si>
    <t>مقارنة مناولة لبعض الاصناف عدد (الميناء الرئيسي)</t>
  </si>
  <si>
    <t>مقارنة  مناولة ميناء النفط والغاز (L.P.G) بالطن</t>
  </si>
  <si>
    <t xml:space="preserve">مقارنة مناولة ميناء محطة الركاب </t>
  </si>
  <si>
    <t>مقارنة مناولة الحيوانات الحية  بالطن (الميناء الرئيسي)</t>
  </si>
  <si>
    <t>مقارنة مناولة عدد  الحيوانات الحية بالراس (الميناء الرئيسي)</t>
  </si>
  <si>
    <t>مقارنة مناولة عدد المركبات والاليات (الميناء الرئيسي)</t>
  </si>
  <si>
    <t>مقارنة مناولة عدد الحاويات (الميناء الرئيسي)</t>
  </si>
  <si>
    <t>مقارنة مناولة  ميناء النفط والغاز (L.P.G) بالطن</t>
  </si>
  <si>
    <t xml:space="preserve"> </t>
  </si>
  <si>
    <t>فحم سائب</t>
  </si>
  <si>
    <t>مقارنة الloaded ship والunloaded ship لنهاية شهر أيلول - 2026  بالمقارنة مع نفس الفترة من العام 2025</t>
  </si>
  <si>
    <t>مقارنة مناولة الصب الجاف بالطن (الميناء الرئيسي) لنهاية شهر أيلول (2026-2025)</t>
  </si>
  <si>
    <t>مقارنة مناولة البضائع العامة بالطن (الميناء الرئيسي) لنهاية شهر أيلول (2026-2025)</t>
  </si>
  <si>
    <t>مقارنة مناولة الحيوانات الحية  بالطن (الميناء الرئيسي) لنهاية شهر أيلول (2026-2025)</t>
  </si>
  <si>
    <t>مقارنة عدد  الحيوانات الحية بالراس (الميناء الرئيسي) لنهاية شهر أيلول (2026-2025)</t>
  </si>
  <si>
    <t>مقارنة عدد المركبات والاليات (الميناء الرئيسي) لنهاية شهر أيلول (2026-2025)</t>
  </si>
  <si>
    <t>مقارنة عدد الحاويات (الميناء الرئيسي) لنهاية شهر أيلول (2026-2025)</t>
  </si>
  <si>
    <t>مقارنة مناولة ميناء النفط والغاز (L.P.G) بالطن لنهاية شهر أيلول (2026-2025)</t>
  </si>
  <si>
    <t>أيلول - 2026</t>
  </si>
  <si>
    <t>أيلول - 2025</t>
  </si>
  <si>
    <t>ملاحظة: - مركبات واليات تخص الركاب</t>
  </si>
  <si>
    <t>مقارنة مناولة البضائع العامة بالطن (ميناء الركاب  )  لنهاية شهر أيلول (2026-2025)</t>
  </si>
  <si>
    <t xml:space="preserve">بضائع عامة - محطة الركاب  </t>
  </si>
  <si>
    <t>مقارنة عدد الركاب  القادمين والمغادرين  (ميناء الركاب  ) لنهاية شهر أيلول (2026-2025)</t>
  </si>
  <si>
    <t xml:space="preserve">عدد المسافرين- محطة الركاب  </t>
  </si>
  <si>
    <t>مقارنة عدد الشاحنات نويبع العقبة (ميناء الركاب  ) لنهاية شهر أيلول (2026-2025)</t>
  </si>
  <si>
    <t xml:space="preserve">عدد شاحنات- محطة الركاب  </t>
  </si>
  <si>
    <t>مقارنة عددالمركبات والاليات نويبع العقبة (ميناء الركاب  ) لنهاية شهر أيلول (2026-2025)</t>
  </si>
  <si>
    <t xml:space="preserve">عدد المركبات والاليات- محطة الركاب  </t>
  </si>
  <si>
    <t xml:space="preserve">ملاحظة: - مركبات واليات تخص الركاب  </t>
  </si>
  <si>
    <t>مقارنة مناولة  البضائع العامة بالطن (ميناء الركاب  )</t>
  </si>
  <si>
    <t>مقارنة عدد الركاب  القادمين والمغادرين  (ميناء الركاب  )</t>
  </si>
  <si>
    <t>مقارنة عدد الشاحنات نويبع العقبة (ميناء الركاب  )</t>
  </si>
  <si>
    <t>مقارنة عددالمركبات والاليات نويبع العقبة (ميناء الركاب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</si>
</sst>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#,##0_ ;[Red]\-#,##0\ "/>
    <numFmt numFmtId="165" formatCode="[Blue]0%&quot;▲&quot;;[Red]\-0%&quot;▼&quot;;0"/>
    <numFmt numFmtId="166" formatCode="#,##0_ ;\-#,##0\ "/>
    <numFmt numFmtId="167" formatCode="[Blue]0%\▲;[Red]\-0%\▼;0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.3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2A7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9" fontId="1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26">
    <xf numFmtId="0" fontId="0" fillId="0" borderId="0" xfId="0"/>
    <xf numFmtId="0" fontId="4" fillId="5" borderId="5" xfId="0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/>
    </xf>
    <xf numFmtId="165" fontId="4" fillId="5" borderId="5" xfId="1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 vertical="center"/>
    </xf>
    <xf numFmtId="3" fontId="4" fillId="5" borderId="5" xfId="0" applyNumberFormat="1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3" fontId="4" fillId="6" borderId="5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5" fontId="4" fillId="2" borderId="5" xfId="1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3" fontId="4" fillId="5" borderId="6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3" fontId="5" fillId="6" borderId="1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/>
    </xf>
    <xf numFmtId="165" fontId="7" fillId="7" borderId="7" xfId="1" applyNumberFormat="1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5" fontId="7" fillId="7" borderId="1" xfId="1" applyNumberFormat="1" applyFont="1" applyFill="1" applyBorder="1" applyAlignment="1">
      <alignment horizontal="center" vertical="center"/>
    </xf>
    <xf numFmtId="164" fontId="7" fillId="7" borderId="1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 vertical="center"/>
    </xf>
    <xf numFmtId="3" fontId="7" fillId="5" borderId="0" xfId="0" applyNumberFormat="1" applyFont="1" applyFill="1" applyBorder="1" applyAlignment="1">
      <alignment horizontal="center" vertical="center"/>
    </xf>
    <xf numFmtId="165" fontId="7" fillId="5" borderId="0" xfId="1" applyNumberFormat="1" applyFont="1" applyFill="1" applyBorder="1" applyAlignment="1">
      <alignment horizontal="center" vertical="center"/>
    </xf>
    <xf numFmtId="164" fontId="7" fillId="5" borderId="0" xfId="0" applyNumberFormat="1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3" fontId="7" fillId="5" borderId="0" xfId="0" applyNumberFormat="1" applyFont="1" applyFill="1" applyBorder="1" applyAlignment="1">
      <alignment horizontal="center"/>
    </xf>
    <xf numFmtId="164" fontId="7" fillId="5" borderId="0" xfId="0" applyNumberFormat="1" applyFont="1" applyFill="1" applyBorder="1" applyAlignment="1">
      <alignment horizontal="center"/>
    </xf>
    <xf numFmtId="165" fontId="4" fillId="5" borderId="7" xfId="1" applyNumberFormat="1" applyFont="1" applyFill="1" applyBorder="1" applyAlignment="1">
      <alignment horizontal="center" vertical="center"/>
    </xf>
    <xf numFmtId="164" fontId="4" fillId="5" borderId="7" xfId="0" applyNumberFormat="1" applyFont="1" applyFill="1" applyBorder="1" applyAlignment="1">
      <alignment horizontal="center"/>
    </xf>
    <xf numFmtId="0" fontId="6" fillId="8" borderId="7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3" fontId="7" fillId="5" borderId="1" xfId="0" applyNumberFormat="1" applyFont="1" applyFill="1" applyBorder="1" applyAlignment="1">
      <alignment horizontal="center"/>
    </xf>
    <xf numFmtId="165" fontId="7" fillId="5" borderId="1" xfId="1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center"/>
    </xf>
    <xf numFmtId="3" fontId="4" fillId="5" borderId="7" xfId="0" applyNumberFormat="1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165" fontId="5" fillId="11" borderId="5" xfId="1" applyNumberFormat="1" applyFont="1" applyFill="1" applyBorder="1" applyAlignment="1">
      <alignment horizontal="center" vertical="center"/>
    </xf>
    <xf numFmtId="164" fontId="8" fillId="11" borderId="5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164" fontId="7" fillId="7" borderId="7" xfId="0" applyNumberFormat="1" applyFont="1" applyFill="1" applyBorder="1" applyAlignment="1">
      <alignment horizontal="center" vertical="center"/>
    </xf>
    <xf numFmtId="0" fontId="3" fillId="5" borderId="0" xfId="2" applyFill="1"/>
    <xf numFmtId="0" fontId="3" fillId="5" borderId="0" xfId="2" applyFill="1" applyAlignment="1">
      <alignment horizontal="center" vertical="center"/>
    </xf>
    <xf numFmtId="164" fontId="3" fillId="5" borderId="0" xfId="2" applyNumberFormat="1" applyFill="1" applyAlignment="1">
      <alignment horizontal="center"/>
    </xf>
    <xf numFmtId="0" fontId="3" fillId="5" borderId="0" xfId="2" applyFill="1" applyAlignment="1">
      <alignment horizontal="center"/>
    </xf>
    <xf numFmtId="164" fontId="3" fillId="5" borderId="0" xfId="2" applyNumberFormat="1" applyFill="1"/>
    <xf numFmtId="0" fontId="3" fillId="0" borderId="0" xfId="2"/>
    <xf numFmtId="0" fontId="6" fillId="4" borderId="5" xfId="2" applyFont="1" applyFill="1" applyBorder="1" applyAlignment="1">
      <alignment horizontal="center"/>
    </xf>
    <xf numFmtId="0" fontId="6" fillId="4" borderId="5" xfId="2" applyFont="1" applyFill="1" applyBorder="1" applyAlignment="1">
      <alignment horizontal="center" vertical="center"/>
    </xf>
    <xf numFmtId="164" fontId="6" fillId="4" borderId="5" xfId="2" applyNumberFormat="1" applyFont="1" applyFill="1" applyBorder="1" applyAlignment="1">
      <alignment horizontal="center"/>
    </xf>
    <xf numFmtId="0" fontId="6" fillId="10" borderId="19" xfId="2" applyFont="1" applyFill="1" applyBorder="1" applyAlignment="1">
      <alignment horizontal="center"/>
    </xf>
    <xf numFmtId="0" fontId="6" fillId="10" borderId="19" xfId="2" applyFont="1" applyFill="1" applyBorder="1" applyAlignment="1">
      <alignment horizontal="center" vertical="center"/>
    </xf>
    <xf numFmtId="164" fontId="6" fillId="10" borderId="19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3" fontId="4" fillId="5" borderId="5" xfId="2" applyNumberFormat="1" applyFont="1" applyFill="1" applyBorder="1" applyAlignment="1">
      <alignment horizontal="center"/>
    </xf>
    <xf numFmtId="165" fontId="4" fillId="5" borderId="5" xfId="3" applyNumberFormat="1" applyFont="1" applyFill="1" applyBorder="1" applyAlignment="1">
      <alignment horizontal="center" vertical="center"/>
    </xf>
    <xf numFmtId="164" fontId="4" fillId="5" borderId="5" xfId="2" applyNumberFormat="1" applyFont="1" applyFill="1" applyBorder="1" applyAlignment="1">
      <alignment horizontal="center"/>
    </xf>
    <xf numFmtId="0" fontId="4" fillId="5" borderId="22" xfId="2" applyFont="1" applyFill="1" applyBorder="1" applyAlignment="1">
      <alignment horizontal="center"/>
    </xf>
    <xf numFmtId="3" fontId="4" fillId="5" borderId="7" xfId="2" applyNumberFormat="1" applyFont="1" applyFill="1" applyBorder="1" applyAlignment="1">
      <alignment horizontal="center" vertical="center"/>
    </xf>
    <xf numFmtId="3" fontId="4" fillId="5" borderId="7" xfId="2" applyNumberFormat="1" applyFont="1" applyFill="1" applyBorder="1" applyAlignment="1">
      <alignment horizontal="center"/>
    </xf>
    <xf numFmtId="165" fontId="4" fillId="5" borderId="7" xfId="3" applyNumberFormat="1" applyFont="1" applyFill="1" applyBorder="1" applyAlignment="1">
      <alignment horizontal="center" vertical="center"/>
    </xf>
    <xf numFmtId="164" fontId="4" fillId="5" borderId="7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 vertical="center"/>
    </xf>
    <xf numFmtId="3" fontId="4" fillId="5" borderId="5" xfId="2" applyNumberFormat="1" applyFont="1" applyFill="1" applyBorder="1" applyAlignment="1">
      <alignment horizontal="center" vertical="center"/>
    </xf>
    <xf numFmtId="164" fontId="4" fillId="5" borderId="5" xfId="2" applyNumberFormat="1" applyFont="1" applyFill="1" applyBorder="1" applyAlignment="1">
      <alignment horizontal="center" vertical="center"/>
    </xf>
    <xf numFmtId="0" fontId="4" fillId="0" borderId="0" xfId="2" applyFont="1"/>
    <xf numFmtId="0" fontId="4" fillId="2" borderId="5" xfId="2" applyFont="1" applyFill="1" applyBorder="1" applyAlignment="1">
      <alignment horizontal="center"/>
    </xf>
    <xf numFmtId="3" fontId="4" fillId="2" borderId="5" xfId="2" applyNumberFormat="1" applyFont="1" applyFill="1" applyBorder="1" applyAlignment="1">
      <alignment horizontal="center"/>
    </xf>
    <xf numFmtId="165" fontId="4" fillId="2" borderId="5" xfId="3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/>
    </xf>
    <xf numFmtId="164" fontId="3" fillId="0" borderId="0" xfId="2" applyNumberFormat="1" applyAlignment="1">
      <alignment horizontal="center"/>
    </xf>
    <xf numFmtId="0" fontId="3" fillId="0" borderId="0" xfId="2" applyAlignment="1">
      <alignment horizontal="center" vertical="center"/>
    </xf>
    <xf numFmtId="3" fontId="4" fillId="0" borderId="0" xfId="2" applyNumberFormat="1" applyFont="1"/>
    <xf numFmtId="0" fontId="6" fillId="11" borderId="5" xfId="2" applyFont="1" applyFill="1" applyBorder="1" applyAlignment="1">
      <alignment horizontal="center" vertical="center"/>
    </xf>
    <xf numFmtId="3" fontId="8" fillId="11" borderId="5" xfId="2" applyNumberFormat="1" applyFont="1" applyFill="1" applyBorder="1" applyAlignment="1">
      <alignment horizontal="center" vertical="center"/>
    </xf>
    <xf numFmtId="165" fontId="5" fillId="11" borderId="5" xfId="3" applyNumberFormat="1" applyFont="1" applyFill="1" applyBorder="1" applyAlignment="1">
      <alignment horizontal="center" vertical="center"/>
    </xf>
    <xf numFmtId="164" fontId="8" fillId="11" borderId="5" xfId="2" applyNumberFormat="1" applyFont="1" applyFill="1" applyBorder="1" applyAlignment="1">
      <alignment horizontal="center" vertical="center"/>
    </xf>
    <xf numFmtId="0" fontId="3" fillId="0" borderId="0" xfId="2" applyAlignment="1">
      <alignment horizontal="center"/>
    </xf>
    <xf numFmtId="164" fontId="3" fillId="0" borderId="0" xfId="2" applyNumberFormat="1"/>
    <xf numFmtId="0" fontId="7" fillId="12" borderId="5" xfId="2" applyFont="1" applyFill="1" applyBorder="1" applyAlignment="1">
      <alignment horizontal="center"/>
    </xf>
    <xf numFmtId="0" fontId="7" fillId="12" borderId="5" xfId="2" applyFont="1" applyFill="1" applyBorder="1" applyAlignment="1">
      <alignment horizontal="center" vertical="center"/>
    </xf>
    <xf numFmtId="164" fontId="7" fillId="12" borderId="5" xfId="2" applyNumberFormat="1" applyFont="1" applyFill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9" fillId="0" borderId="5" xfId="2" applyFont="1" applyBorder="1" applyAlignment="1">
      <alignment horizontal="center" vertical="center" wrapText="1"/>
    </xf>
    <xf numFmtId="0" fontId="3" fillId="0" borderId="0" xfId="2" applyAlignment="1">
      <alignment vertical="center"/>
    </xf>
    <xf numFmtId="0" fontId="4" fillId="0" borderId="0" xfId="2" applyFont="1" applyAlignment="1">
      <alignment vertical="center"/>
    </xf>
    <xf numFmtId="0" fontId="9" fillId="12" borderId="5" xfId="2" applyFont="1" applyFill="1" applyBorder="1" applyAlignment="1">
      <alignment horizontal="center"/>
    </xf>
    <xf numFmtId="3" fontId="4" fillId="12" borderId="5" xfId="2" applyNumberFormat="1" applyFont="1" applyFill="1" applyBorder="1" applyAlignment="1">
      <alignment horizontal="center"/>
    </xf>
    <xf numFmtId="165" fontId="4" fillId="12" borderId="5" xfId="3" applyNumberFormat="1" applyFont="1" applyFill="1" applyBorder="1" applyAlignment="1">
      <alignment horizontal="center" vertical="center"/>
    </xf>
    <xf numFmtId="164" fontId="4" fillId="12" borderId="5" xfId="2" applyNumberFormat="1" applyFont="1" applyFill="1" applyBorder="1" applyAlignment="1">
      <alignment horizontal="center"/>
    </xf>
    <xf numFmtId="0" fontId="7" fillId="7" borderId="5" xfId="2" applyFont="1" applyFill="1" applyBorder="1" applyAlignment="1">
      <alignment horizontal="center"/>
    </xf>
    <xf numFmtId="3" fontId="7" fillId="7" borderId="5" xfId="2" applyNumberFormat="1" applyFont="1" applyFill="1" applyBorder="1" applyAlignment="1">
      <alignment horizontal="center"/>
    </xf>
    <xf numFmtId="165" fontId="7" fillId="7" borderId="5" xfId="3" applyNumberFormat="1" applyFont="1" applyFill="1" applyBorder="1" applyAlignment="1">
      <alignment horizontal="center" vertical="center"/>
    </xf>
    <xf numFmtId="164" fontId="7" fillId="7" borderId="5" xfId="2" applyNumberFormat="1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 vertical="center"/>
    </xf>
    <xf numFmtId="164" fontId="7" fillId="13" borderId="5" xfId="2" applyNumberFormat="1" applyFont="1" applyFill="1" applyBorder="1" applyAlignment="1">
      <alignment horizontal="center"/>
    </xf>
    <xf numFmtId="166" fontId="4" fillId="0" borderId="5" xfId="4" applyNumberFormat="1" applyFont="1" applyBorder="1" applyAlignment="1">
      <alignment horizontal="center" vertical="center"/>
    </xf>
    <xf numFmtId="0" fontId="6" fillId="9" borderId="5" xfId="2" applyFont="1" applyFill="1" applyBorder="1" applyAlignment="1">
      <alignment horizontal="center" vertical="center"/>
    </xf>
    <xf numFmtId="164" fontId="6" fillId="9" borderId="5" xfId="2" applyNumberFormat="1" applyFont="1" applyFill="1" applyBorder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3" fontId="5" fillId="2" borderId="5" xfId="2" applyNumberFormat="1" applyFont="1" applyFill="1" applyBorder="1" applyAlignment="1">
      <alignment horizontal="center" vertical="center"/>
    </xf>
    <xf numFmtId="165" fontId="10" fillId="2" borderId="5" xfId="3" applyNumberFormat="1" applyFont="1" applyFill="1" applyBorder="1" applyAlignment="1">
      <alignment horizontal="center" vertical="center"/>
    </xf>
    <xf numFmtId="164" fontId="10" fillId="2" borderId="5" xfId="2" applyNumberFormat="1" applyFont="1" applyFill="1" applyBorder="1" applyAlignment="1">
      <alignment horizontal="center" vertical="center"/>
    </xf>
    <xf numFmtId="0" fontId="11" fillId="2" borderId="5" xfId="2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/>
    </xf>
    <xf numFmtId="165" fontId="11" fillId="2" borderId="5" xfId="3" applyNumberFormat="1" applyFont="1" applyFill="1" applyBorder="1" applyAlignment="1">
      <alignment horizontal="center" vertical="center"/>
    </xf>
    <xf numFmtId="164" fontId="11" fillId="2" borderId="5" xfId="2" applyNumberFormat="1" applyFont="1" applyFill="1" applyBorder="1" applyAlignment="1">
      <alignment horizontal="center" vertical="center"/>
    </xf>
    <xf numFmtId="0" fontId="9" fillId="2" borderId="5" xfId="2" applyFont="1" applyFill="1" applyBorder="1" applyAlignment="1">
      <alignment horizontal="center" vertical="center"/>
    </xf>
    <xf numFmtId="165" fontId="5" fillId="2" borderId="5" xfId="3" applyNumberFormat="1" applyFont="1" applyFill="1" applyBorder="1" applyAlignment="1">
      <alignment horizontal="center" vertical="center"/>
    </xf>
    <xf numFmtId="164" fontId="5" fillId="2" borderId="5" xfId="2" applyNumberFormat="1" applyFont="1" applyFill="1" applyBorder="1" applyAlignment="1">
      <alignment horizontal="center" vertical="center"/>
    </xf>
    <xf numFmtId="0" fontId="4" fillId="14" borderId="5" xfId="2" applyFont="1" applyFill="1" applyBorder="1" applyAlignment="1">
      <alignment horizontal="center" vertical="center"/>
    </xf>
    <xf numFmtId="3" fontId="4" fillId="14" borderId="5" xfId="2" applyNumberFormat="1" applyFont="1" applyFill="1" applyBorder="1" applyAlignment="1">
      <alignment horizontal="center" vertical="center"/>
    </xf>
    <xf numFmtId="165" fontId="4" fillId="14" borderId="5" xfId="3" applyNumberFormat="1" applyFont="1" applyFill="1" applyBorder="1" applyAlignment="1">
      <alignment horizontal="center" vertical="center"/>
    </xf>
    <xf numFmtId="164" fontId="4" fillId="14" borderId="5" xfId="2" applyNumberFormat="1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/>
    </xf>
    <xf numFmtId="164" fontId="6" fillId="18" borderId="5" xfId="0" applyNumberFormat="1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 vertical="center"/>
    </xf>
    <xf numFmtId="164" fontId="6" fillId="18" borderId="6" xfId="0" applyNumberFormat="1" applyFont="1" applyFill="1" applyBorder="1" applyAlignment="1">
      <alignment horizontal="center"/>
    </xf>
    <xf numFmtId="3" fontId="3" fillId="0" borderId="0" xfId="2" applyNumberFormat="1"/>
    <xf numFmtId="0" fontId="6" fillId="3" borderId="5" xfId="0" applyFont="1" applyFill="1" applyBorder="1" applyAlignment="1">
      <alignment horizontal="center" vertical="center"/>
    </xf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0" fontId="6" fillId="15" borderId="6" xfId="0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 vertical="center"/>
    </xf>
    <xf numFmtId="0" fontId="6" fillId="15" borderId="1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horizontal="center"/>
    </xf>
    <xf numFmtId="0" fontId="6" fillId="15" borderId="5" xfId="0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164" fontId="6" fillId="3" borderId="5" xfId="0" applyNumberFormat="1" applyFont="1" applyFill="1" applyBorder="1" applyAlignment="1">
      <alignment horizontal="center"/>
    </xf>
    <xf numFmtId="0" fontId="6" fillId="15" borderId="1" xfId="0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/>
    </xf>
    <xf numFmtId="0" fontId="6" fillId="19" borderId="5" xfId="0" applyFont="1" applyFill="1" applyBorder="1" applyAlignment="1">
      <alignment horizontal="center" vertical="center"/>
    </xf>
    <xf numFmtId="0" fontId="6" fillId="20" borderId="2" xfId="0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 vertical="center"/>
    </xf>
    <xf numFmtId="0" fontId="6" fillId="20" borderId="7" xfId="0" applyFont="1" applyFill="1" applyBorder="1" applyAlignment="1">
      <alignment horizontal="center"/>
    </xf>
    <xf numFmtId="0" fontId="6" fillId="20" borderId="4" xfId="0" applyFont="1" applyFill="1" applyBorder="1" applyAlignment="1">
      <alignment horizontal="center" vertical="center"/>
    </xf>
    <xf numFmtId="0" fontId="6" fillId="20" borderId="5" xfId="0" applyFont="1" applyFill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5" fillId="6" borderId="5" xfId="0" applyNumberFormat="1" applyFont="1" applyFill="1" applyBorder="1" applyAlignment="1">
      <alignment horizontal="center"/>
    </xf>
    <xf numFmtId="3" fontId="12" fillId="0" borderId="0" xfId="2" applyNumberFormat="1" applyFont="1"/>
    <xf numFmtId="0" fontId="12" fillId="15" borderId="1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/>
    </xf>
    <xf numFmtId="3" fontId="7" fillId="5" borderId="30" xfId="0" applyNumberFormat="1" applyFont="1" applyFill="1" applyBorder="1" applyAlignment="1">
      <alignment horizontal="center"/>
    </xf>
    <xf numFmtId="165" fontId="7" fillId="5" borderId="30" xfId="1" applyNumberFormat="1" applyFont="1" applyFill="1" applyBorder="1" applyAlignment="1">
      <alignment horizontal="center" vertical="center"/>
    </xf>
    <xf numFmtId="164" fontId="7" fillId="5" borderId="30" xfId="0" applyNumberFormat="1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 vertical="center"/>
    </xf>
    <xf numFmtId="0" fontId="4" fillId="5" borderId="7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 vertical="center"/>
    </xf>
    <xf numFmtId="164" fontId="6" fillId="4" borderId="19" xfId="2" applyNumberFormat="1" applyFont="1" applyFill="1" applyBorder="1" applyAlignment="1">
      <alignment horizontal="center"/>
    </xf>
    <xf numFmtId="0" fontId="7" fillId="5" borderId="27" xfId="0" applyFont="1" applyFill="1" applyBorder="1" applyAlignment="1">
      <alignment horizontal="center" wrapText="1"/>
    </xf>
    <xf numFmtId="0" fontId="6" fillId="8" borderId="31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/>
    </xf>
    <xf numFmtId="3" fontId="4" fillId="0" borderId="5" xfId="0" applyNumberFormat="1" applyFont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center" vertical="center"/>
    </xf>
    <xf numFmtId="0" fontId="12" fillId="15" borderId="6" xfId="0" applyFont="1" applyFill="1" applyBorder="1" applyAlignment="1">
      <alignment horizontal="center"/>
    </xf>
    <xf numFmtId="0" fontId="12" fillId="15" borderId="6" xfId="0" applyFont="1" applyFill="1" applyBorder="1" applyAlignment="1">
      <alignment horizontal="center" vertical="center"/>
    </xf>
    <xf numFmtId="0" fontId="12" fillId="15" borderId="10" xfId="0" applyFont="1" applyFill="1" applyBorder="1" applyAlignment="1">
      <alignment horizontal="center"/>
    </xf>
    <xf numFmtId="0" fontId="12" fillId="15" borderId="1" xfId="0" applyFont="1" applyFill="1" applyBorder="1" applyAlignment="1">
      <alignment vertical="center"/>
    </xf>
    <xf numFmtId="164" fontId="12" fillId="15" borderId="1" xfId="0" applyNumberFormat="1" applyFont="1" applyFill="1" applyBorder="1" applyAlignment="1">
      <alignment vertical="center"/>
    </xf>
    <xf numFmtId="164" fontId="6" fillId="11" borderId="5" xfId="0" applyNumberFormat="1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164" fontId="12" fillId="15" borderId="1" xfId="0" applyNumberFormat="1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2" fillId="0" borderId="0" xfId="5"/>
    <xf numFmtId="164" fontId="2" fillId="0" borderId="0" xfId="5" applyNumberFormat="1"/>
    <xf numFmtId="0" fontId="2" fillId="0" borderId="0" xfId="5" applyAlignment="1">
      <alignment horizontal="center" vertical="center"/>
    </xf>
    <xf numFmtId="0" fontId="2" fillId="0" borderId="0" xfId="5" applyAlignment="1">
      <alignment horizontal="center"/>
    </xf>
    <xf numFmtId="164" fontId="2" fillId="0" borderId="0" xfId="5" applyNumberFormat="1" applyAlignment="1">
      <alignment horizontal="center"/>
    </xf>
    <xf numFmtId="0" fontId="2" fillId="5" borderId="0" xfId="5" applyFill="1" applyAlignment="1">
      <alignment horizontal="center"/>
    </xf>
    <xf numFmtId="164" fontId="4" fillId="5" borderId="5" xfId="5" applyNumberFormat="1" applyFont="1" applyFill="1" applyBorder="1" applyAlignment="1">
      <alignment horizontal="center"/>
    </xf>
    <xf numFmtId="167" fontId="4" fillId="5" borderId="5" xfId="6" applyNumberFormat="1" applyFont="1" applyFill="1" applyBorder="1" applyAlignment="1">
      <alignment horizontal="center" vertical="center"/>
    </xf>
    <xf numFmtId="3" fontId="4" fillId="5" borderId="5" xfId="5" applyNumberFormat="1" applyFont="1" applyFill="1" applyBorder="1" applyAlignment="1">
      <alignment horizontal="center"/>
    </xf>
    <xf numFmtId="3" fontId="4" fillId="5" borderId="5" xfId="5" applyNumberFormat="1" applyFont="1" applyFill="1" applyBorder="1" applyAlignment="1">
      <alignment horizontal="center" vertical="center"/>
    </xf>
    <xf numFmtId="0" fontId="4" fillId="5" borderId="5" xfId="5" applyFont="1" applyFill="1" applyBorder="1" applyAlignment="1">
      <alignment horizontal="center"/>
    </xf>
    <xf numFmtId="164" fontId="5" fillId="3" borderId="5" xfId="5" applyNumberFormat="1" applyFont="1" applyFill="1" applyBorder="1" applyAlignment="1">
      <alignment horizontal="center" vertical="center"/>
    </xf>
    <xf numFmtId="167" fontId="5" fillId="3" borderId="5" xfId="6" applyNumberFormat="1" applyFont="1" applyFill="1" applyBorder="1" applyAlignment="1">
      <alignment horizontal="center" vertical="center"/>
    </xf>
    <xf numFmtId="3" fontId="5" fillId="3" borderId="5" xfId="5" applyNumberFormat="1" applyFont="1" applyFill="1" applyBorder="1" applyAlignment="1">
      <alignment horizontal="center" vertical="center"/>
    </xf>
    <xf numFmtId="0" fontId="9" fillId="3" borderId="5" xfId="5" applyFont="1" applyFill="1" applyBorder="1" applyAlignment="1">
      <alignment horizontal="center" vertical="center"/>
    </xf>
    <xf numFmtId="164" fontId="4" fillId="17" borderId="5" xfId="5" applyNumberFormat="1" applyFont="1" applyFill="1" applyBorder="1" applyAlignment="1">
      <alignment horizontal="center" vertical="center"/>
    </xf>
    <xf numFmtId="167" fontId="4" fillId="17" borderId="5" xfId="6" applyNumberFormat="1" applyFont="1" applyFill="1" applyBorder="1" applyAlignment="1">
      <alignment horizontal="center" vertical="center"/>
    </xf>
    <xf numFmtId="3" fontId="4" fillId="17" borderId="5" xfId="5" applyNumberFormat="1" applyFont="1" applyFill="1" applyBorder="1" applyAlignment="1">
      <alignment horizontal="center" vertical="center"/>
    </xf>
    <xf numFmtId="0" fontId="4" fillId="17" borderId="5" xfId="5" applyFont="1" applyFill="1" applyBorder="1" applyAlignment="1">
      <alignment horizontal="center" vertical="center"/>
    </xf>
    <xf numFmtId="164" fontId="6" fillId="3" borderId="5" xfId="5" applyNumberFormat="1" applyFont="1" applyFill="1" applyBorder="1" applyAlignment="1">
      <alignment horizontal="center"/>
    </xf>
    <xf numFmtId="0" fontId="6" fillId="3" borderId="5" xfId="5" applyFont="1" applyFill="1" applyBorder="1" applyAlignment="1">
      <alignment horizontal="center" vertical="center"/>
    </xf>
    <xf numFmtId="0" fontId="6" fillId="3" borderId="5" xfId="5" applyFont="1" applyFill="1" applyBorder="1" applyAlignment="1">
      <alignment horizontal="center"/>
    </xf>
    <xf numFmtId="164" fontId="5" fillId="15" borderId="5" xfId="5" applyNumberFormat="1" applyFont="1" applyFill="1" applyBorder="1" applyAlignment="1">
      <alignment horizontal="center" vertical="center"/>
    </xf>
    <xf numFmtId="167" fontId="5" fillId="15" borderId="5" xfId="6" applyNumberFormat="1" applyFont="1" applyFill="1" applyBorder="1" applyAlignment="1">
      <alignment horizontal="center" vertical="center"/>
    </xf>
    <xf numFmtId="3" fontId="5" fillId="15" borderId="5" xfId="5" applyNumberFormat="1" applyFont="1" applyFill="1" applyBorder="1" applyAlignment="1">
      <alignment horizontal="center" vertical="center"/>
    </xf>
    <xf numFmtId="0" fontId="9" fillId="15" borderId="5" xfId="5" applyFont="1" applyFill="1" applyBorder="1" applyAlignment="1">
      <alignment horizontal="center" vertical="center"/>
    </xf>
    <xf numFmtId="164" fontId="11" fillId="15" borderId="5" xfId="5" applyNumberFormat="1" applyFont="1" applyFill="1" applyBorder="1" applyAlignment="1">
      <alignment horizontal="center" vertical="center"/>
    </xf>
    <xf numFmtId="167" fontId="11" fillId="15" borderId="5" xfId="6" applyNumberFormat="1" applyFont="1" applyFill="1" applyBorder="1" applyAlignment="1">
      <alignment horizontal="center" vertical="center"/>
    </xf>
    <xf numFmtId="3" fontId="11" fillId="15" borderId="5" xfId="5" applyNumberFormat="1" applyFont="1" applyFill="1" applyBorder="1" applyAlignment="1">
      <alignment horizontal="center" vertical="center"/>
    </xf>
    <xf numFmtId="0" fontId="11" fillId="15" borderId="5" xfId="5" applyFont="1" applyFill="1" applyBorder="1" applyAlignment="1">
      <alignment horizontal="center" vertical="center" wrapText="1"/>
    </xf>
    <xf numFmtId="164" fontId="10" fillId="15" borderId="5" xfId="5" applyNumberFormat="1" applyFont="1" applyFill="1" applyBorder="1" applyAlignment="1">
      <alignment horizontal="center" vertical="center"/>
    </xf>
    <xf numFmtId="167" fontId="10" fillId="15" borderId="5" xfId="6" applyNumberFormat="1" applyFont="1" applyFill="1" applyBorder="1" applyAlignment="1">
      <alignment horizontal="center" vertical="center"/>
    </xf>
    <xf numFmtId="0" fontId="10" fillId="15" borderId="5" xfId="5" applyFont="1" applyFill="1" applyBorder="1" applyAlignment="1">
      <alignment horizontal="center" vertical="center"/>
    </xf>
    <xf numFmtId="3" fontId="2" fillId="0" borderId="0" xfId="5" applyNumberFormat="1"/>
    <xf numFmtId="164" fontId="6" fillId="9" borderId="5" xfId="5" applyNumberFormat="1" applyFont="1" applyFill="1" applyBorder="1" applyAlignment="1">
      <alignment horizontal="center" vertical="center"/>
    </xf>
    <xf numFmtId="0" fontId="6" fillId="9" borderId="5" xfId="5" applyFont="1" applyFill="1" applyBorder="1" applyAlignment="1">
      <alignment horizontal="center" vertical="center"/>
    </xf>
    <xf numFmtId="166" fontId="4" fillId="0" borderId="5" xfId="7" applyNumberFormat="1" applyFont="1" applyBorder="1" applyAlignment="1">
      <alignment horizontal="center" vertical="center"/>
    </xf>
    <xf numFmtId="166" fontId="2" fillId="0" borderId="0" xfId="5" applyNumberFormat="1"/>
    <xf numFmtId="0" fontId="4" fillId="0" borderId="0" xfId="5" applyFont="1"/>
    <xf numFmtId="3" fontId="4" fillId="0" borderId="0" xfId="5" applyNumberFormat="1" applyFont="1"/>
    <xf numFmtId="0" fontId="4" fillId="0" borderId="5" xfId="5" applyFont="1" applyBorder="1" applyAlignment="1">
      <alignment horizontal="center"/>
    </xf>
    <xf numFmtId="164" fontId="7" fillId="13" borderId="5" xfId="5" applyNumberFormat="1" applyFont="1" applyFill="1" applyBorder="1" applyAlignment="1">
      <alignment horizontal="center"/>
    </xf>
    <xf numFmtId="0" fontId="7" fillId="13" borderId="5" xfId="5" applyFont="1" applyFill="1" applyBorder="1" applyAlignment="1">
      <alignment horizontal="center" vertical="center"/>
    </xf>
    <xf numFmtId="0" fontId="7" fillId="13" borderId="5" xfId="5" applyFont="1" applyFill="1" applyBorder="1" applyAlignment="1">
      <alignment horizontal="center"/>
    </xf>
    <xf numFmtId="164" fontId="7" fillId="16" borderId="5" xfId="5" applyNumberFormat="1" applyFont="1" applyFill="1" applyBorder="1" applyAlignment="1">
      <alignment horizontal="center"/>
    </xf>
    <xf numFmtId="167" fontId="7" fillId="16" borderId="5" xfId="6" applyNumberFormat="1" applyFont="1" applyFill="1" applyBorder="1" applyAlignment="1">
      <alignment horizontal="center" vertical="center"/>
    </xf>
    <xf numFmtId="3" fontId="7" fillId="16" borderId="5" xfId="5" applyNumberFormat="1" applyFont="1" applyFill="1" applyBorder="1" applyAlignment="1">
      <alignment horizontal="center"/>
    </xf>
    <xf numFmtId="0" fontId="7" fillId="16" borderId="5" xfId="5" applyFont="1" applyFill="1" applyBorder="1" applyAlignment="1">
      <alignment horizontal="center"/>
    </xf>
    <xf numFmtId="166" fontId="4" fillId="0" borderId="0" xfId="5" applyNumberFormat="1" applyFont="1"/>
    <xf numFmtId="164" fontId="4" fillId="12" borderId="5" xfId="5" applyNumberFormat="1" applyFont="1" applyFill="1" applyBorder="1" applyAlignment="1">
      <alignment horizontal="center"/>
    </xf>
    <xf numFmtId="167" fontId="4" fillId="12" borderId="5" xfId="6" applyNumberFormat="1" applyFont="1" applyFill="1" applyBorder="1" applyAlignment="1">
      <alignment horizontal="center" vertical="center"/>
    </xf>
    <xf numFmtId="3" fontId="4" fillId="12" borderId="5" xfId="5" applyNumberFormat="1" applyFont="1" applyFill="1" applyBorder="1" applyAlignment="1">
      <alignment horizontal="center"/>
    </xf>
    <xf numFmtId="0" fontId="9" fillId="12" borderId="5" xfId="5" applyFont="1" applyFill="1" applyBorder="1" applyAlignment="1">
      <alignment horizontal="center"/>
    </xf>
    <xf numFmtId="0" fontId="2" fillId="0" borderId="0" xfId="5" applyAlignment="1">
      <alignment vertical="center"/>
    </xf>
    <xf numFmtId="0" fontId="4" fillId="0" borderId="0" xfId="5" applyFont="1" applyAlignment="1">
      <alignment vertical="center"/>
    </xf>
    <xf numFmtId="3" fontId="4" fillId="0" borderId="0" xfId="5" applyNumberFormat="1" applyFont="1" applyAlignment="1">
      <alignment vertical="center"/>
    </xf>
    <xf numFmtId="0" fontId="2" fillId="5" borderId="0" xfId="5" applyFill="1" applyAlignment="1">
      <alignment horizontal="center" vertical="center"/>
    </xf>
    <xf numFmtId="164" fontId="4" fillId="5" borderId="5" xfId="5" applyNumberFormat="1" applyFont="1" applyFill="1" applyBorder="1" applyAlignment="1">
      <alignment horizontal="center" vertical="center"/>
    </xf>
    <xf numFmtId="0" fontId="9" fillId="0" borderId="5" xfId="5" applyFont="1" applyBorder="1" applyAlignment="1">
      <alignment horizontal="center" vertical="center" wrapText="1"/>
    </xf>
    <xf numFmtId="166" fontId="12" fillId="0" borderId="0" xfId="5" applyNumberFormat="1" applyFont="1"/>
    <xf numFmtId="3" fontId="4" fillId="0" borderId="5" xfId="5" applyNumberFormat="1" applyFont="1" applyBorder="1" applyAlignment="1">
      <alignment horizontal="center"/>
    </xf>
    <xf numFmtId="164" fontId="7" fillId="12" borderId="5" xfId="5" applyNumberFormat="1" applyFont="1" applyFill="1" applyBorder="1" applyAlignment="1">
      <alignment horizontal="center"/>
    </xf>
    <xf numFmtId="0" fontId="7" fillId="12" borderId="5" xfId="5" applyFont="1" applyFill="1" applyBorder="1" applyAlignment="1">
      <alignment horizontal="center" vertical="center"/>
    </xf>
    <xf numFmtId="0" fontId="7" fillId="12" borderId="5" xfId="5" applyFont="1" applyFill="1" applyBorder="1" applyAlignment="1">
      <alignment horizontal="center"/>
    </xf>
    <xf numFmtId="164" fontId="8" fillId="11" borderId="5" xfId="5" applyNumberFormat="1" applyFont="1" applyFill="1" applyBorder="1" applyAlignment="1">
      <alignment horizontal="center" vertical="center"/>
    </xf>
    <xf numFmtId="167" fontId="5" fillId="11" borderId="5" xfId="6" applyNumberFormat="1" applyFont="1" applyFill="1" applyBorder="1" applyAlignment="1">
      <alignment horizontal="center" vertical="center"/>
    </xf>
    <xf numFmtId="3" fontId="8" fillId="11" borderId="5" xfId="5" applyNumberFormat="1" applyFont="1" applyFill="1" applyBorder="1" applyAlignment="1">
      <alignment horizontal="center" vertical="center"/>
    </xf>
    <xf numFmtId="0" fontId="6" fillId="11" borderId="5" xfId="5" applyFont="1" applyFill="1" applyBorder="1" applyAlignment="1">
      <alignment horizontal="center" vertical="center"/>
    </xf>
    <xf numFmtId="167" fontId="4" fillId="5" borderId="7" xfId="6" applyNumberFormat="1" applyFont="1" applyFill="1" applyBorder="1" applyAlignment="1">
      <alignment horizontal="center" vertical="center"/>
    </xf>
    <xf numFmtId="164" fontId="4" fillId="5" borderId="0" xfId="5" applyNumberFormat="1" applyFont="1" applyFill="1" applyBorder="1" applyAlignment="1">
      <alignment horizontal="center"/>
    </xf>
    <xf numFmtId="167" fontId="4" fillId="5" borderId="0" xfId="6" applyNumberFormat="1" applyFont="1" applyFill="1" applyBorder="1" applyAlignment="1">
      <alignment horizontal="center" vertical="center"/>
    </xf>
    <xf numFmtId="3" fontId="4" fillId="5" borderId="0" xfId="5" applyNumberFormat="1" applyFont="1" applyFill="1" applyBorder="1" applyAlignment="1">
      <alignment horizontal="center"/>
    </xf>
    <xf numFmtId="0" fontId="4" fillId="5" borderId="0" xfId="5" applyFont="1" applyFill="1" applyBorder="1" applyAlignment="1">
      <alignment horizontal="center"/>
    </xf>
    <xf numFmtId="164" fontId="4" fillId="15" borderId="5" xfId="5" applyNumberFormat="1" applyFont="1" applyFill="1" applyBorder="1" applyAlignment="1">
      <alignment horizontal="center"/>
    </xf>
    <xf numFmtId="167" fontId="4" fillId="15" borderId="5" xfId="6" applyNumberFormat="1" applyFont="1" applyFill="1" applyBorder="1" applyAlignment="1">
      <alignment horizontal="center" vertical="center"/>
    </xf>
    <xf numFmtId="3" fontId="4" fillId="15" borderId="5" xfId="5" applyNumberFormat="1" applyFont="1" applyFill="1" applyBorder="1" applyAlignment="1">
      <alignment horizontal="center"/>
    </xf>
    <xf numFmtId="0" fontId="4" fillId="15" borderId="5" xfId="5" applyFont="1" applyFill="1" applyBorder="1" applyAlignment="1">
      <alignment horizontal="center"/>
    </xf>
    <xf numFmtId="0" fontId="4" fillId="5" borderId="5" xfId="5" applyFont="1" applyFill="1" applyBorder="1" applyAlignment="1">
      <alignment horizontal="center" vertical="center"/>
    </xf>
    <xf numFmtId="164" fontId="4" fillId="5" borderId="7" xfId="5" applyNumberFormat="1" applyFont="1" applyFill="1" applyBorder="1" applyAlignment="1">
      <alignment horizontal="center"/>
    </xf>
    <xf numFmtId="3" fontId="4" fillId="5" borderId="7" xfId="5" applyNumberFormat="1" applyFont="1" applyFill="1" applyBorder="1" applyAlignment="1">
      <alignment horizontal="center"/>
    </xf>
    <xf numFmtId="3" fontId="4" fillId="5" borderId="7" xfId="5" applyNumberFormat="1" applyFont="1" applyFill="1" applyBorder="1" applyAlignment="1">
      <alignment horizontal="center" vertical="center"/>
    </xf>
    <xf numFmtId="0" fontId="4" fillId="5" borderId="22" xfId="5" applyFont="1" applyFill="1" applyBorder="1" applyAlignment="1">
      <alignment horizontal="center"/>
    </xf>
    <xf numFmtId="164" fontId="6" fillId="10" borderId="19" xfId="5" applyNumberFormat="1" applyFont="1" applyFill="1" applyBorder="1" applyAlignment="1">
      <alignment horizontal="center"/>
    </xf>
    <xf numFmtId="0" fontId="6" fillId="10" borderId="19" xfId="5" applyFont="1" applyFill="1" applyBorder="1" applyAlignment="1">
      <alignment horizontal="center" vertical="center"/>
    </xf>
    <xf numFmtId="0" fontId="6" fillId="10" borderId="19" xfId="5" applyFont="1" applyFill="1" applyBorder="1" applyAlignment="1">
      <alignment horizontal="center"/>
    </xf>
    <xf numFmtId="164" fontId="2" fillId="5" borderId="0" xfId="5" applyNumberFormat="1" applyFill="1"/>
    <xf numFmtId="0" fontId="2" fillId="5" borderId="0" xfId="5" applyFill="1"/>
    <xf numFmtId="164" fontId="2" fillId="5" borderId="0" xfId="5" applyNumberFormat="1" applyFill="1" applyAlignment="1">
      <alignment horizontal="center"/>
    </xf>
    <xf numFmtId="164" fontId="14" fillId="5" borderId="0" xfId="5" applyNumberFormat="1" applyFont="1" applyFill="1" applyAlignment="1">
      <alignment horizontal="center" vertical="center"/>
    </xf>
    <xf numFmtId="165" fontId="5" fillId="11" borderId="5" xfId="6" applyNumberFormat="1" applyFont="1" applyFill="1" applyBorder="1" applyAlignment="1">
      <alignment horizontal="center" vertical="center"/>
    </xf>
    <xf numFmtId="165" fontId="4" fillId="5" borderId="7" xfId="6" applyNumberFormat="1" applyFont="1" applyFill="1" applyBorder="1" applyAlignment="1">
      <alignment horizontal="center" vertical="center"/>
    </xf>
    <xf numFmtId="165" fontId="7" fillId="7" borderId="7" xfId="6" applyNumberFormat="1" applyFont="1" applyFill="1" applyBorder="1" applyAlignment="1">
      <alignment horizontal="center" vertical="center"/>
    </xf>
    <xf numFmtId="165" fontId="7" fillId="5" borderId="29" xfId="6" applyNumberFormat="1" applyFont="1" applyFill="1" applyBorder="1" applyAlignment="1">
      <alignment horizontal="center" vertical="center"/>
    </xf>
    <xf numFmtId="165" fontId="7" fillId="5" borderId="0" xfId="6" applyNumberFormat="1" applyFont="1" applyFill="1" applyBorder="1" applyAlignment="1">
      <alignment horizontal="center" vertical="center"/>
    </xf>
    <xf numFmtId="165" fontId="7" fillId="5" borderId="1" xfId="6" applyNumberFormat="1" applyFont="1" applyFill="1" applyBorder="1" applyAlignment="1">
      <alignment horizontal="center" vertical="center"/>
    </xf>
    <xf numFmtId="165" fontId="4" fillId="5" borderId="5" xfId="6" applyNumberFormat="1" applyFont="1" applyFill="1" applyBorder="1" applyAlignment="1">
      <alignment horizontal="center" vertical="center"/>
    </xf>
    <xf numFmtId="165" fontId="7" fillId="7" borderId="1" xfId="6" applyNumberFormat="1" applyFont="1" applyFill="1" applyBorder="1" applyAlignment="1">
      <alignment horizontal="center" vertical="center"/>
    </xf>
    <xf numFmtId="165" fontId="4" fillId="5" borderId="1" xfId="6" applyNumberFormat="1" applyFont="1" applyFill="1" applyBorder="1" applyAlignment="1">
      <alignment horizontal="center" vertical="center"/>
    </xf>
    <xf numFmtId="165" fontId="4" fillId="2" borderId="5" xfId="6" applyNumberFormat="1" applyFont="1" applyFill="1" applyBorder="1" applyAlignment="1">
      <alignment horizontal="center" vertical="center"/>
    </xf>
    <xf numFmtId="164" fontId="2" fillId="0" borderId="0" xfId="5" applyNumberFormat="1" applyAlignment="1">
      <alignment vertical="center"/>
    </xf>
    <xf numFmtId="0" fontId="1" fillId="0" borderId="0" xfId="0" applyFont="1"/>
    <xf numFmtId="0" fontId="5" fillId="6" borderId="30" xfId="0" applyFont="1" applyFill="1" applyBorder="1" applyAlignment="1">
      <alignment horizontal="center" vertical="center"/>
    </xf>
    <xf numFmtId="3" fontId="5" fillId="6" borderId="30" xfId="0" applyNumberFormat="1" applyFont="1" applyFill="1" applyBorder="1" applyAlignment="1">
      <alignment horizontal="center" vertical="center"/>
    </xf>
    <xf numFmtId="0" fontId="9" fillId="22" borderId="5" xfId="2" applyFont="1" applyFill="1" applyBorder="1" applyAlignment="1">
      <alignment horizontal="center" vertical="center"/>
    </xf>
    <xf numFmtId="3" fontId="5" fillId="22" borderId="5" xfId="2" applyNumberFormat="1" applyFont="1" applyFill="1" applyBorder="1" applyAlignment="1">
      <alignment horizontal="center" vertical="center"/>
    </xf>
    <xf numFmtId="165" fontId="5" fillId="22" borderId="5" xfId="3" applyNumberFormat="1" applyFont="1" applyFill="1" applyBorder="1" applyAlignment="1">
      <alignment horizontal="center" vertical="center"/>
    </xf>
    <xf numFmtId="164" fontId="5" fillId="22" borderId="5" xfId="2" applyNumberFormat="1" applyFont="1" applyFill="1" applyBorder="1" applyAlignment="1">
      <alignment horizontal="center" vertical="center"/>
    </xf>
    <xf numFmtId="3" fontId="17" fillId="0" borderId="0" xfId="2" applyNumberFormat="1" applyFont="1"/>
    <xf numFmtId="165" fontId="4" fillId="23" borderId="7" xfId="6" applyNumberFormat="1" applyFont="1" applyFill="1" applyBorder="1" applyAlignment="1">
      <alignment horizontal="center" vertical="center"/>
    </xf>
    <xf numFmtId="164" fontId="4" fillId="23" borderId="7" xfId="0" applyNumberFormat="1" applyFont="1" applyFill="1" applyBorder="1" applyAlignment="1">
      <alignment horizontal="center"/>
    </xf>
    <xf numFmtId="165" fontId="4" fillId="23" borderId="5" xfId="6" applyNumberFormat="1" applyFont="1" applyFill="1" applyBorder="1" applyAlignment="1">
      <alignment horizontal="center" vertical="center"/>
    </xf>
    <xf numFmtId="164" fontId="4" fillId="23" borderId="5" xfId="0" applyNumberFormat="1" applyFont="1" applyFill="1" applyBorder="1" applyAlignment="1">
      <alignment horizontal="center"/>
    </xf>
    <xf numFmtId="165" fontId="4" fillId="23" borderId="5" xfId="1" applyNumberFormat="1" applyFont="1" applyFill="1" applyBorder="1" applyAlignment="1">
      <alignment horizontal="center" vertical="center"/>
    </xf>
    <xf numFmtId="164" fontId="4" fillId="23" borderId="5" xfId="0" applyNumberFormat="1" applyFont="1" applyFill="1" applyBorder="1" applyAlignment="1">
      <alignment horizontal="center" vertical="center"/>
    </xf>
    <xf numFmtId="165" fontId="4" fillId="23" borderId="7" xfId="1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14" fillId="5" borderId="0" xfId="2" applyFont="1" applyFill="1" applyAlignment="1">
      <alignment horizontal="center" vertical="center"/>
    </xf>
    <xf numFmtId="0" fontId="16" fillId="5" borderId="17" xfId="2" applyFont="1" applyFill="1" applyBorder="1" applyAlignment="1">
      <alignment horizontal="center" vertical="center"/>
    </xf>
    <xf numFmtId="0" fontId="16" fillId="5" borderId="0" xfId="2" applyFont="1" applyFill="1" applyAlignment="1">
      <alignment horizontal="center" vertical="center"/>
    </xf>
    <xf numFmtId="0" fontId="6" fillId="9" borderId="5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6" fillId="4" borderId="19" xfId="2" applyFont="1" applyFill="1" applyBorder="1" applyAlignment="1">
      <alignment horizontal="center"/>
    </xf>
    <xf numFmtId="0" fontId="6" fillId="10" borderId="20" xfId="2" applyFont="1" applyFill="1" applyBorder="1" applyAlignment="1">
      <alignment horizontal="center"/>
    </xf>
    <xf numFmtId="0" fontId="6" fillId="10" borderId="21" xfId="2" applyFont="1" applyFill="1" applyBorder="1" applyAlignment="1">
      <alignment horizontal="center"/>
    </xf>
    <xf numFmtId="0" fontId="6" fillId="10" borderId="23" xfId="2" applyFont="1" applyFill="1" applyBorder="1" applyAlignment="1">
      <alignment horizontal="center"/>
    </xf>
    <xf numFmtId="0" fontId="6" fillId="4" borderId="2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7" fillId="12" borderId="2" xfId="2" applyFont="1" applyFill="1" applyBorder="1" applyAlignment="1">
      <alignment horizontal="center"/>
    </xf>
    <xf numFmtId="0" fontId="7" fillId="12" borderId="3" xfId="2" applyFont="1" applyFill="1" applyBorder="1" applyAlignment="1">
      <alignment horizontal="center"/>
    </xf>
    <xf numFmtId="0" fontId="7" fillId="12" borderId="4" xfId="2" applyFont="1" applyFill="1" applyBorder="1" applyAlignment="1">
      <alignment horizontal="center"/>
    </xf>
    <xf numFmtId="0" fontId="7" fillId="13" borderId="5" xfId="2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 vertical="center"/>
    </xf>
    <xf numFmtId="0" fontId="6" fillId="10" borderId="19" xfId="0" applyFont="1" applyFill="1" applyBorder="1" applyAlignment="1">
      <alignment horizontal="center"/>
    </xf>
    <xf numFmtId="0" fontId="6" fillId="10" borderId="19" xfId="0" applyFont="1" applyFill="1" applyBorder="1" applyAlignment="1">
      <alignment horizontal="center" vertical="center"/>
    </xf>
    <xf numFmtId="3" fontId="8" fillId="11" borderId="8" xfId="0" applyNumberFormat="1" applyFont="1" applyFill="1" applyBorder="1" applyAlignment="1">
      <alignment horizontal="center" vertical="center"/>
    </xf>
    <xf numFmtId="3" fontId="8" fillId="11" borderId="9" xfId="0" applyNumberFormat="1" applyFont="1" applyFill="1" applyBorder="1" applyAlignment="1">
      <alignment horizontal="center" vertical="center"/>
    </xf>
    <xf numFmtId="164" fontId="6" fillId="10" borderId="19" xfId="0" applyNumberFormat="1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 vertical="center"/>
    </xf>
    <xf numFmtId="3" fontId="7" fillId="7" borderId="8" xfId="0" applyNumberFormat="1" applyFont="1" applyFill="1" applyBorder="1" applyAlignment="1">
      <alignment horizontal="center"/>
    </xf>
    <xf numFmtId="3" fontId="7" fillId="7" borderId="9" xfId="0" applyNumberFormat="1" applyFont="1" applyFill="1" applyBorder="1" applyAlignment="1">
      <alignment horizontal="center"/>
    </xf>
    <xf numFmtId="164" fontId="6" fillId="20" borderId="5" xfId="0" applyNumberFormat="1" applyFont="1" applyFill="1" applyBorder="1" applyAlignment="1">
      <alignment horizontal="center"/>
    </xf>
    <xf numFmtId="0" fontId="6" fillId="20" borderId="1" xfId="0" applyFont="1" applyFill="1" applyBorder="1" applyAlignment="1">
      <alignment horizontal="center"/>
    </xf>
    <xf numFmtId="0" fontId="6" fillId="20" borderId="11" xfId="0" applyFont="1" applyFill="1" applyBorder="1" applyAlignment="1">
      <alignment horizontal="center" vertical="center"/>
    </xf>
    <xf numFmtId="0" fontId="6" fillId="20" borderId="12" xfId="0" applyFont="1" applyFill="1" applyBorder="1" applyAlignment="1">
      <alignment horizontal="center" vertical="center"/>
    </xf>
    <xf numFmtId="0" fontId="6" fillId="20" borderId="13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20" borderId="15" xfId="0" applyFont="1" applyFill="1" applyBorder="1" applyAlignment="1">
      <alignment horizontal="center" vertical="center"/>
    </xf>
    <xf numFmtId="0" fontId="6" fillId="20" borderId="16" xfId="0" applyFont="1" applyFill="1" applyBorder="1" applyAlignment="1">
      <alignment horizontal="center" vertical="center"/>
    </xf>
    <xf numFmtId="164" fontId="6" fillId="20" borderId="15" xfId="0" applyNumberFormat="1" applyFont="1" applyFill="1" applyBorder="1" applyAlignment="1">
      <alignment horizontal="center"/>
    </xf>
    <xf numFmtId="164" fontId="6" fillId="20" borderId="16" xfId="0" applyNumberFormat="1" applyFont="1" applyFill="1" applyBorder="1" applyAlignment="1">
      <alignment horizontal="center"/>
    </xf>
    <xf numFmtId="0" fontId="6" fillId="20" borderId="27" xfId="0" applyFont="1" applyFill="1" applyBorder="1" applyAlignment="1">
      <alignment horizontal="center"/>
    </xf>
    <xf numFmtId="0" fontId="6" fillId="20" borderId="28" xfId="0" applyFont="1" applyFill="1" applyBorder="1" applyAlignment="1">
      <alignment horizontal="center"/>
    </xf>
    <xf numFmtId="0" fontId="6" fillId="20" borderId="29" xfId="0" applyFont="1" applyFill="1" applyBorder="1" applyAlignment="1">
      <alignment horizontal="center"/>
    </xf>
    <xf numFmtId="0" fontId="6" fillId="20" borderId="25" xfId="0" applyFont="1" applyFill="1" applyBorder="1" applyAlignment="1">
      <alignment horizontal="center" vertical="center"/>
    </xf>
    <xf numFmtId="0" fontId="6" fillId="20" borderId="26" xfId="0" applyFont="1" applyFill="1" applyBorder="1" applyAlignment="1">
      <alignment horizontal="center" vertical="center"/>
    </xf>
    <xf numFmtId="0" fontId="6" fillId="20" borderId="8" xfId="0" applyFont="1" applyFill="1" applyBorder="1" applyAlignment="1">
      <alignment horizontal="center"/>
    </xf>
    <xf numFmtId="0" fontId="6" fillId="20" borderId="9" xfId="0" applyFont="1" applyFill="1" applyBorder="1" applyAlignment="1">
      <alignment horizontal="center"/>
    </xf>
    <xf numFmtId="0" fontId="6" fillId="20" borderId="24" xfId="0" applyFont="1" applyFill="1" applyBorder="1" applyAlignment="1">
      <alignment horizontal="center" vertical="center"/>
    </xf>
    <xf numFmtId="164" fontId="6" fillId="20" borderId="24" xfId="0" applyNumberFormat="1" applyFont="1" applyFill="1" applyBorder="1" applyAlignment="1">
      <alignment horizontal="center" vertical="center"/>
    </xf>
    <xf numFmtId="164" fontId="6" fillId="20" borderId="1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19" borderId="2" xfId="0" applyFont="1" applyFill="1" applyBorder="1" applyAlignment="1">
      <alignment horizontal="center" vertical="center"/>
    </xf>
    <xf numFmtId="0" fontId="6" fillId="19" borderId="4" xfId="0" applyFont="1" applyFill="1" applyBorder="1" applyAlignment="1">
      <alignment horizontal="center" vertical="center"/>
    </xf>
    <xf numFmtId="0" fontId="6" fillId="15" borderId="6" xfId="0" applyFont="1" applyFill="1" applyBorder="1" applyAlignment="1">
      <alignment horizontal="center"/>
    </xf>
    <xf numFmtId="0" fontId="6" fillId="15" borderId="10" xfId="0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164" fontId="6" fillId="3" borderId="7" xfId="0" applyNumberFormat="1" applyFont="1" applyFill="1" applyBorder="1" applyAlignment="1">
      <alignment horizontal="center" vertical="center"/>
    </xf>
    <xf numFmtId="3" fontId="7" fillId="7" borderId="8" xfId="0" applyNumberFormat="1" applyFont="1" applyFill="1" applyBorder="1" applyAlignment="1">
      <alignment horizontal="center" vertical="center"/>
    </xf>
    <xf numFmtId="3" fontId="7" fillId="7" borderId="9" xfId="0" applyNumberFormat="1" applyFont="1" applyFill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 vertical="center"/>
    </xf>
    <xf numFmtId="0" fontId="6" fillId="9" borderId="2" xfId="5" applyFont="1" applyFill="1" applyBorder="1" applyAlignment="1">
      <alignment horizontal="center"/>
    </xf>
    <xf numFmtId="0" fontId="6" fillId="9" borderId="3" xfId="5" applyFont="1" applyFill="1" applyBorder="1" applyAlignment="1">
      <alignment horizontal="center"/>
    </xf>
    <xf numFmtId="0" fontId="6" fillId="9" borderId="4" xfId="5" applyFont="1" applyFill="1" applyBorder="1" applyAlignment="1">
      <alignment horizontal="center"/>
    </xf>
    <xf numFmtId="0" fontId="6" fillId="3" borderId="2" xfId="5" applyFont="1" applyFill="1" applyBorder="1" applyAlignment="1">
      <alignment horizontal="center"/>
    </xf>
    <xf numFmtId="0" fontId="6" fillId="3" borderId="3" xfId="5" applyFont="1" applyFill="1" applyBorder="1" applyAlignment="1">
      <alignment horizontal="center"/>
    </xf>
    <xf numFmtId="0" fontId="6" fillId="3" borderId="4" xfId="5" applyFont="1" applyFill="1" applyBorder="1" applyAlignment="1">
      <alignment horizontal="center"/>
    </xf>
    <xf numFmtId="0" fontId="6" fillId="10" borderId="20" xfId="5" applyFont="1" applyFill="1" applyBorder="1" applyAlignment="1">
      <alignment horizontal="center"/>
    </xf>
    <xf numFmtId="0" fontId="6" fillId="10" borderId="21" xfId="5" applyFont="1" applyFill="1" applyBorder="1" applyAlignment="1">
      <alignment horizontal="center"/>
    </xf>
    <xf numFmtId="0" fontId="6" fillId="10" borderId="23" xfId="5" applyFont="1" applyFill="1" applyBorder="1" applyAlignment="1">
      <alignment horizontal="center"/>
    </xf>
    <xf numFmtId="0" fontId="7" fillId="12" borderId="2" xfId="5" applyFont="1" applyFill="1" applyBorder="1" applyAlignment="1">
      <alignment horizontal="center"/>
    </xf>
    <xf numFmtId="0" fontId="7" fillId="12" borderId="3" xfId="5" applyFont="1" applyFill="1" applyBorder="1" applyAlignment="1">
      <alignment horizontal="center"/>
    </xf>
    <xf numFmtId="0" fontId="7" fillId="12" borderId="4" xfId="5" applyFont="1" applyFill="1" applyBorder="1" applyAlignment="1">
      <alignment horizontal="center"/>
    </xf>
    <xf numFmtId="0" fontId="7" fillId="13" borderId="5" xfId="5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/>
    </xf>
    <xf numFmtId="0" fontId="6" fillId="18" borderId="3" xfId="0" applyFont="1" applyFill="1" applyBorder="1" applyAlignment="1">
      <alignment horizontal="center"/>
    </xf>
    <xf numFmtId="0" fontId="6" fillId="18" borderId="4" xfId="0" applyFont="1" applyFill="1" applyBorder="1" applyAlignment="1">
      <alignment horizontal="center"/>
    </xf>
    <xf numFmtId="3" fontId="4" fillId="2" borderId="2" xfId="0" applyNumberFormat="1" applyFont="1" applyFill="1" applyBorder="1" applyAlignment="1">
      <alignment horizontal="center"/>
    </xf>
    <xf numFmtId="3" fontId="4" fillId="2" borderId="4" xfId="0" applyNumberFormat="1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164" fontId="12" fillId="15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6" fillId="8" borderId="15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164" fontId="6" fillId="8" borderId="15" xfId="0" applyNumberFormat="1" applyFont="1" applyFill="1" applyBorder="1" applyAlignment="1">
      <alignment horizontal="center" vertical="center"/>
    </xf>
    <xf numFmtId="164" fontId="6" fillId="8" borderId="16" xfId="0" applyNumberFormat="1" applyFont="1" applyFill="1" applyBorder="1" applyAlignment="1">
      <alignment horizontal="center" vertical="center"/>
    </xf>
    <xf numFmtId="164" fontId="6" fillId="8" borderId="15" xfId="0" applyNumberFormat="1" applyFont="1" applyFill="1" applyBorder="1" applyAlignment="1">
      <alignment horizontal="center"/>
    </xf>
    <xf numFmtId="164" fontId="6" fillId="8" borderId="16" xfId="0" applyNumberFormat="1" applyFont="1" applyFill="1" applyBorder="1" applyAlignment="1">
      <alignment horizont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3" fontId="7" fillId="7" borderId="13" xfId="0" applyNumberFormat="1" applyFont="1" applyFill="1" applyBorder="1" applyAlignment="1">
      <alignment horizontal="center"/>
    </xf>
    <xf numFmtId="3" fontId="7" fillId="7" borderId="14" xfId="0" applyNumberFormat="1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horizontal="center"/>
    </xf>
    <xf numFmtId="164" fontId="6" fillId="8" borderId="6" xfId="0" applyNumberFormat="1" applyFont="1" applyFill="1" applyBorder="1" applyAlignment="1">
      <alignment horizontal="center"/>
    </xf>
    <xf numFmtId="164" fontId="6" fillId="21" borderId="5" xfId="0" applyNumberFormat="1" applyFont="1" applyFill="1" applyBorder="1" applyAlignment="1">
      <alignment horizontal="center"/>
    </xf>
    <xf numFmtId="0" fontId="6" fillId="21" borderId="5" xfId="0" applyFont="1" applyFill="1" applyBorder="1" applyAlignment="1">
      <alignment horizontal="center" vertical="center"/>
    </xf>
  </cellXfs>
  <cellStyles count="8">
    <cellStyle name="Comma 2" xfId="4"/>
    <cellStyle name="Comma 2 2" xfId="7"/>
    <cellStyle name="Normal" xfId="0" builtinId="0"/>
    <cellStyle name="Normal 2" xfId="2"/>
    <cellStyle name="Normal 2 2" xfId="5"/>
    <cellStyle name="Percent" xfId="1" builtinId="5"/>
    <cellStyle name="Percent 2" xfId="3"/>
    <cellStyle name="Percent 2 2" xfId="6"/>
  </cellStyles>
  <dxfs count="0"/>
  <tableStyles count="0" defaultTableStyle="TableStyleMedium2" defaultPivotStyle="PivotStyleLight16"/>
  <colors>
    <mruColors>
      <color rgb="FFE2A700"/>
      <color rgb="FFF19BFF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225611</xdr:colOff>
      <xdr:row>0</xdr:row>
      <xdr:rowOff>76200</xdr:rowOff>
    </xdr:from>
    <xdr:to>
      <xdr:col>12</xdr:col>
      <xdr:colOff>0</xdr:colOff>
      <xdr:row>2</xdr:row>
      <xdr:rowOff>238125</xdr:rowOff>
    </xdr:to>
    <xdr:pic>
      <xdr:nvPicPr>
        <xdr:cNvPr id="2" name="Picture 3" descr="https://lh7-us.googleusercontent.com/AlWdSoM9LvaaGwrCIzphImz3SSWWSY9EPQV2rjXH2gcPvKK0FEZeOIuUL3JWJo-geAJ89HXLpZ3GRpGQ6ZilitJJV2Tw36mIUz6EarGZLY-ndp8bGofwMgphyKC4fjTp8h012fHYxv4XjPXJ_lh44W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76924937" y="76200"/>
          <a:ext cx="3163702" cy="677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674689</xdr:colOff>
      <xdr:row>2</xdr:row>
      <xdr:rowOff>459845</xdr:rowOff>
    </xdr:from>
    <xdr:to>
      <xdr:col>12</xdr:col>
      <xdr:colOff>1</xdr:colOff>
      <xdr:row>4</xdr:row>
      <xdr:rowOff>127914</xdr:rowOff>
    </xdr:to>
    <xdr:sp macro="" textlink="">
      <xdr:nvSpPr>
        <xdr:cNvPr id="3" name="Rectangle 5"/>
        <xdr:cNvSpPr/>
      </xdr:nvSpPr>
      <xdr:spPr>
        <a:xfrm>
          <a:off x="9876662999" y="975783"/>
          <a:ext cx="9636125" cy="326881"/>
        </a:xfrm>
        <a:prstGeom prst="rect">
          <a:avLst/>
        </a:prstGeom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أحصائيـــة مقارنـــة المناولة  من بداية شهر كانون ثاني (1)  ولنهاية شهر أيلول (9) </a:t>
          </a:r>
          <a:r>
            <a:rPr lang="ar-JO" sz="16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2026 -2025 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1368611</xdr:colOff>
      <xdr:row>0</xdr:row>
      <xdr:rowOff>9524</xdr:rowOff>
    </xdr:from>
    <xdr:ext cx="3297773" cy="438151"/>
    <xdr:pic>
      <xdr:nvPicPr>
        <xdr:cNvPr id="2" name="Picture 3" descr="https://lh7-us.googleusercontent.com/AlWdSoM9LvaaGwrCIzphImz3SSWWSY9EPQV2rjXH2gcPvKK0FEZeOIuUL3JWJo-geAJ89HXLpZ3GRpGQ6ZilitJJV2Tw36mIUz6EarGZLY-ndp8bGofwMgphyKC4fjTp8h012fHYxv4XjPXJ_lh44W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4495441" y="9524"/>
          <a:ext cx="3297773" cy="438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17323</xdr:colOff>
      <xdr:row>0</xdr:row>
      <xdr:rowOff>0</xdr:rowOff>
    </xdr:from>
    <xdr:to>
      <xdr:col>3</xdr:col>
      <xdr:colOff>388798</xdr:colOff>
      <xdr:row>1</xdr:row>
      <xdr:rowOff>34636</xdr:rowOff>
    </xdr:to>
    <xdr:sp macro="" textlink="">
      <xdr:nvSpPr>
        <xdr:cNvPr id="3" name="Rectangle 4"/>
        <xdr:cNvSpPr/>
      </xdr:nvSpPr>
      <xdr:spPr>
        <a:xfrm flipH="1">
          <a:off x="9829439777" y="0"/>
          <a:ext cx="1571625" cy="225136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0"/>
          <a:r>
            <a:rPr lang="ar-JO" sz="1000" b="1" i="0" u="none" strike="noStrike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شركة العقبة لإدارة وتشغيل الموانئ      </a:t>
          </a:r>
          <a:endParaRPr lang="ar-JO" sz="1000" b="0" i="0" u="none" strike="noStrike">
            <a:solidFill>
              <a:srgbClr val="002060"/>
            </a:solidFill>
            <a:effectLst/>
            <a:latin typeface="+mn-lt"/>
            <a:ea typeface="+mn-ea"/>
            <a:cs typeface="+mn-cs"/>
          </a:endParaRPr>
        </a:p>
        <a:p>
          <a:pPr algn="ctr" rtl="0"/>
          <a:r>
            <a:rPr lang="ar-JO" sz="1000" b="1">
              <a:solidFill>
                <a:schemeClr val="tx1"/>
              </a:solidFill>
              <a:effectLst/>
            </a:rPr>
            <a:t/>
          </a:r>
          <a:br>
            <a:rPr lang="ar-JO" sz="1000" b="1">
              <a:solidFill>
                <a:schemeClr val="tx1"/>
              </a:solidFill>
              <a:effectLst/>
            </a:rPr>
          </a:br>
          <a:endParaRPr lang="en-US" sz="10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0</xdr:row>
      <xdr:rowOff>447675</xdr:rowOff>
    </xdr:from>
    <xdr:to>
      <xdr:col>11</xdr:col>
      <xdr:colOff>971552</xdr:colOff>
      <xdr:row>2</xdr:row>
      <xdr:rowOff>83343</xdr:rowOff>
    </xdr:to>
    <xdr:sp macro="" textlink="">
      <xdr:nvSpPr>
        <xdr:cNvPr id="4" name="Rectangle 5"/>
        <xdr:cNvSpPr/>
      </xdr:nvSpPr>
      <xdr:spPr>
        <a:xfrm flipH="1">
          <a:off x="9824427898" y="190500"/>
          <a:ext cx="6600827" cy="273843"/>
        </a:xfrm>
        <a:prstGeom prst="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ar-JO" sz="16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أحصائيـــة مقارنـــة المناولة لشهر</a:t>
          </a:r>
          <a:r>
            <a:rPr lang="ar-JO" sz="16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 أيلول (9) 2025-2026</a:t>
          </a:r>
          <a:endParaRPr lang="en-US" sz="12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47"/>
  <sheetViews>
    <sheetView rightToLeft="1" tabSelected="1" topLeftCell="A25" zoomScale="120" zoomScaleNormal="120" workbookViewId="0">
      <selection activeCell="F51" sqref="F51"/>
    </sheetView>
  </sheetViews>
  <sheetFormatPr defaultColWidth="9" defaultRowHeight="15"/>
  <cols>
    <col min="1" max="1" width="10.28515625" style="60" customWidth="1"/>
    <col min="2" max="2" width="21" style="60" customWidth="1"/>
    <col min="3" max="3" width="12.28515625" style="60" customWidth="1"/>
    <col min="4" max="4" width="11.28515625" style="60" customWidth="1"/>
    <col min="5" max="5" width="11.28515625" style="85" customWidth="1"/>
    <col min="6" max="6" width="12.140625" style="84" customWidth="1"/>
    <col min="7" max="7" width="5" style="91" customWidth="1"/>
    <col min="8" max="8" width="20.5703125" style="91" customWidth="1"/>
    <col min="9" max="9" width="13.28515625" style="85" customWidth="1"/>
    <col min="10" max="10" width="13" style="60" customWidth="1"/>
    <col min="11" max="11" width="9.7109375" style="85" customWidth="1"/>
    <col min="12" max="12" width="14.7109375" style="92" customWidth="1"/>
    <col min="13" max="13" width="9" style="60"/>
    <col min="14" max="14" width="13" style="60" customWidth="1"/>
    <col min="15" max="15" width="10" style="60" customWidth="1"/>
    <col min="16" max="16" width="11.85546875" style="60" bestFit="1" customWidth="1"/>
    <col min="17" max="16384" width="9" style="60"/>
  </cols>
  <sheetData>
    <row r="1" spans="2:18" ht="25.5" customHeight="1"/>
    <row r="3" spans="2:18" ht="36.75" customHeight="1">
      <c r="B3" s="55"/>
      <c r="C3" s="55"/>
      <c r="D3" s="55"/>
      <c r="E3" s="313" t="s">
        <v>76</v>
      </c>
      <c r="F3" s="313"/>
      <c r="G3" s="313"/>
      <c r="H3" s="313"/>
      <c r="I3" s="56"/>
      <c r="J3" s="55"/>
      <c r="K3" s="56"/>
      <c r="L3" s="59"/>
    </row>
    <row r="4" spans="2:18">
      <c r="B4" s="55"/>
      <c r="C4" s="55"/>
      <c r="D4" s="55"/>
      <c r="E4" s="56"/>
      <c r="F4" s="57"/>
      <c r="G4" s="58"/>
      <c r="H4" s="58"/>
      <c r="I4" s="56"/>
      <c r="J4" s="55"/>
      <c r="K4" s="56"/>
      <c r="L4" s="59"/>
    </row>
    <row r="5" spans="2:18" ht="10.5" customHeight="1">
      <c r="B5" s="55"/>
      <c r="C5" s="55"/>
      <c r="D5" s="55"/>
      <c r="E5" s="56"/>
      <c r="F5" s="57"/>
      <c r="G5" s="58"/>
      <c r="H5" s="58"/>
      <c r="I5" s="56"/>
      <c r="J5" s="55"/>
      <c r="K5" s="56"/>
      <c r="L5" s="59"/>
    </row>
    <row r="6" spans="2:18" ht="15" customHeight="1">
      <c r="B6" s="320" t="s">
        <v>0</v>
      </c>
      <c r="C6" s="320"/>
      <c r="D6" s="320"/>
      <c r="E6" s="320"/>
      <c r="F6" s="320"/>
      <c r="G6" s="58"/>
      <c r="H6" s="321" t="s">
        <v>1</v>
      </c>
      <c r="I6" s="322"/>
      <c r="J6" s="322"/>
      <c r="K6" s="322"/>
      <c r="L6" s="323"/>
    </row>
    <row r="7" spans="2:18" ht="18" customHeight="1">
      <c r="B7" s="170" t="s">
        <v>2</v>
      </c>
      <c r="C7" s="170">
        <v>2025</v>
      </c>
      <c r="D7" s="170">
        <v>2026</v>
      </c>
      <c r="E7" s="171" t="s">
        <v>3</v>
      </c>
      <c r="F7" s="172" t="s">
        <v>4</v>
      </c>
      <c r="G7" s="58"/>
      <c r="H7" s="64" t="s">
        <v>2</v>
      </c>
      <c r="I7" s="65">
        <v>2025</v>
      </c>
      <c r="J7" s="64">
        <v>2026</v>
      </c>
      <c r="K7" s="65" t="s">
        <v>3</v>
      </c>
      <c r="L7" s="66" t="s">
        <v>4</v>
      </c>
    </row>
    <row r="8" spans="2:18">
      <c r="B8" s="169" t="s">
        <v>5</v>
      </c>
      <c r="C8" s="73">
        <f>SUM('صادر وارد تراكمية'!D5+'صادر وارد تراكمية'!E5)</f>
        <v>813845</v>
      </c>
      <c r="D8" s="73">
        <f>SUM('صادر وارد تراكمية'!B5+'صادر وارد تراكمية'!C5)</f>
        <v>1044735</v>
      </c>
      <c r="E8" s="74">
        <f t="shared" ref="E8:E14" si="0">SUM(D8-C8)/C8</f>
        <v>0.28370267065596028</v>
      </c>
      <c r="F8" s="75">
        <f t="shared" ref="F8:F14" si="1">SUM(D8-C8)</f>
        <v>230890</v>
      </c>
      <c r="G8" s="58"/>
      <c r="H8" s="71" t="s">
        <v>6</v>
      </c>
      <c r="I8" s="72">
        <f>SUM('صادر وارد تراكمية'!D90+'صادر وارد تراكمية'!E90)</f>
        <v>1075146.29</v>
      </c>
      <c r="J8" s="73">
        <f>SUM('صادر وارد تراكمية'!B90+'صادر وارد تراكمية'!C90)</f>
        <v>1223955.79999999</v>
      </c>
      <c r="K8" s="74">
        <f>SUM(J8-I8)/I8</f>
        <v>0.13840861600330687</v>
      </c>
      <c r="L8" s="75">
        <f>SUM(J8-I8)</f>
        <v>148809.50999999</v>
      </c>
    </row>
    <row r="9" spans="2:18">
      <c r="B9" s="76" t="s">
        <v>7</v>
      </c>
      <c r="C9" s="73">
        <f>SUM('صادر وارد تراكمية'!D6+'صادر وارد تراكمية'!E6)</f>
        <v>841241</v>
      </c>
      <c r="D9" s="73">
        <f>SUM('صادر وارد تراكمية'!B6+'صادر وارد تراكمية'!C6)</f>
        <v>972515</v>
      </c>
      <c r="E9" s="74">
        <f t="shared" si="0"/>
        <v>0.15604802904280698</v>
      </c>
      <c r="F9" s="78">
        <f t="shared" si="1"/>
        <v>131274</v>
      </c>
      <c r="G9" s="58"/>
      <c r="H9" s="76" t="s">
        <v>8</v>
      </c>
      <c r="I9" s="72">
        <f>SUM('صادر وارد تراكمية'!D91+'صادر وارد تراكمية'!E91)</f>
        <v>535792.23300000001</v>
      </c>
      <c r="J9" s="73">
        <f>SUM('صادر وارد تراكمية'!B91+'صادر وارد تراكمية'!C91)</f>
        <v>805469.99399999995</v>
      </c>
      <c r="K9" s="74">
        <f t="shared" ref="K9:K18" si="2">SUM(J9-I9)/I9</f>
        <v>0.50332525257043048</v>
      </c>
      <c r="L9" s="78">
        <f t="shared" ref="L9:L18" si="3">SUM(J9-I9)</f>
        <v>269677.76099999994</v>
      </c>
    </row>
    <row r="10" spans="2:18">
      <c r="B10" s="76" t="s">
        <v>9</v>
      </c>
      <c r="C10" s="73">
        <f>SUM('صادر وارد تراكمية'!D7+'صادر وارد تراكمية'!E7)</f>
        <v>555273</v>
      </c>
      <c r="D10" s="73">
        <f>SUM('صادر وارد تراكمية'!B7+'صادر وارد تراكمية'!C7)</f>
        <v>1148047</v>
      </c>
      <c r="E10" s="74">
        <f t="shared" si="0"/>
        <v>1.067536148885323</v>
      </c>
      <c r="F10" s="78">
        <f t="shared" si="1"/>
        <v>592774</v>
      </c>
      <c r="G10" s="58"/>
      <c r="H10" s="67" t="s">
        <v>10</v>
      </c>
      <c r="I10" s="72">
        <f>SUM('صادر وارد تراكمية'!D92+'صادر وارد تراكمية'!E92)</f>
        <v>746539.47900000005</v>
      </c>
      <c r="J10" s="73">
        <f>SUM('صادر وارد تراكمية'!B92+'صادر وارد تراكمية'!C92)</f>
        <v>799561.09</v>
      </c>
      <c r="K10" s="74">
        <f t="shared" si="2"/>
        <v>7.1023184294316352E-2</v>
      </c>
      <c r="L10" s="70">
        <f t="shared" si="3"/>
        <v>53021.610999999917</v>
      </c>
    </row>
    <row r="11" spans="2:18">
      <c r="B11" s="67" t="s">
        <v>11</v>
      </c>
      <c r="C11" s="73">
        <f>SUM('صادر وارد تراكمية'!D8+'صادر وارد تراكمية'!E8)</f>
        <v>287692</v>
      </c>
      <c r="D11" s="73">
        <f>SUM('صادر وارد تراكمية'!B8+'صادر وارد تراكمية'!C8)</f>
        <v>459155</v>
      </c>
      <c r="E11" s="74">
        <f t="shared" si="0"/>
        <v>0.59599502245456948</v>
      </c>
      <c r="F11" s="70">
        <f t="shared" si="1"/>
        <v>171463</v>
      </c>
      <c r="G11" s="58"/>
      <c r="H11" s="67" t="s">
        <v>12</v>
      </c>
      <c r="I11" s="72">
        <f>SUM('صادر وارد تراكمية'!D93+'صادر وارد تراكمية'!E93)</f>
        <v>371664.17800000001</v>
      </c>
      <c r="J11" s="73">
        <f>SUM('صادر وارد تراكمية'!B93+'صادر وارد تراكمية'!C93)</f>
        <v>413180.95899999997</v>
      </c>
      <c r="K11" s="74">
        <f t="shared" si="2"/>
        <v>0.11170509147104286</v>
      </c>
      <c r="L11" s="70">
        <f t="shared" si="3"/>
        <v>41516.780999999959</v>
      </c>
      <c r="O11" s="79"/>
    </row>
    <row r="12" spans="2:18">
      <c r="B12" s="67" t="s">
        <v>79</v>
      </c>
      <c r="C12" s="73">
        <v>0</v>
      </c>
      <c r="D12" s="73">
        <f>SUM('صادر وارد تراكمية'!B9+'صادر وارد تراكمية'!C9)</f>
        <v>810402</v>
      </c>
      <c r="E12" s="74">
        <v>1</v>
      </c>
      <c r="F12" s="70">
        <f>SUM(D12-C12)</f>
        <v>810402</v>
      </c>
      <c r="G12" s="58"/>
      <c r="H12" s="67" t="s">
        <v>14</v>
      </c>
      <c r="I12" s="72">
        <f>SUM('صادر وارد تراكمية'!D94+'صادر وارد تراكمية'!E94)</f>
        <v>19589.78</v>
      </c>
      <c r="J12" s="73">
        <f>SUM('صادر وارد تراكمية'!B94+'صادر وارد تراكمية'!C94)</f>
        <v>54150.53</v>
      </c>
      <c r="K12" s="74">
        <f t="shared" si="2"/>
        <v>1.7642234879615801</v>
      </c>
      <c r="L12" s="70">
        <f t="shared" si="3"/>
        <v>34560.75</v>
      </c>
      <c r="O12" s="79"/>
    </row>
    <row r="13" spans="2:18">
      <c r="B13" s="67" t="s">
        <v>13</v>
      </c>
      <c r="C13" s="73">
        <f>SUM('صادر وارد تراكمية'!D10+'صادر وارد تراكمية'!E10)</f>
        <v>324125</v>
      </c>
      <c r="D13" s="73">
        <f>SUM('صادر وارد تراكمية'!B10+'صادر وارد تراكمية'!C10)</f>
        <v>518911</v>
      </c>
      <c r="E13" s="74">
        <f t="shared" si="0"/>
        <v>0.60095950636328577</v>
      </c>
      <c r="F13" s="70">
        <f t="shared" si="1"/>
        <v>194786</v>
      </c>
      <c r="G13" s="58"/>
      <c r="H13" s="67" t="s">
        <v>16</v>
      </c>
      <c r="I13" s="72">
        <f>SUM('صادر وارد تراكمية'!D95+'صادر وارد تراكمية'!E95)</f>
        <v>12081.59</v>
      </c>
      <c r="J13" s="73">
        <f>SUM('صادر وارد تراكمية'!B95+'صادر وارد تراكمية'!C95)</f>
        <v>21362.929</v>
      </c>
      <c r="K13" s="74">
        <f t="shared" si="2"/>
        <v>0.76822164963386441</v>
      </c>
      <c r="L13" s="70">
        <f t="shared" si="3"/>
        <v>9281.3389999999999</v>
      </c>
      <c r="O13" s="79"/>
      <c r="P13" s="195"/>
      <c r="Q13" s="79"/>
      <c r="R13" s="79"/>
    </row>
    <row r="14" spans="2:18">
      <c r="B14" s="80" t="s">
        <v>15</v>
      </c>
      <c r="C14" s="81">
        <f>SUM(C8:C13)</f>
        <v>2822176</v>
      </c>
      <c r="D14" s="81">
        <f>SUM(D8:D13)</f>
        <v>4953765</v>
      </c>
      <c r="E14" s="82">
        <f t="shared" si="0"/>
        <v>0.7552998112095064</v>
      </c>
      <c r="F14" s="83">
        <f t="shared" si="1"/>
        <v>2131589</v>
      </c>
      <c r="G14" s="58"/>
      <c r="H14" s="67" t="s">
        <v>73</v>
      </c>
      <c r="I14" s="72">
        <f>SUM('صادر وارد تراكمية'!D96+'صادر وارد تراكمية'!E96)</f>
        <v>35960.603999999999</v>
      </c>
      <c r="J14" s="73">
        <f>SUM('صادر وارد تراكمية'!B96+'صادر وارد تراكمية'!C96)</f>
        <v>147036.334</v>
      </c>
      <c r="K14" s="74">
        <f t="shared" si="2"/>
        <v>3.0888171400013196</v>
      </c>
      <c r="L14" s="70">
        <f t="shared" si="3"/>
        <v>111075.73000000001</v>
      </c>
      <c r="O14" s="79"/>
      <c r="P14" s="195"/>
      <c r="Q14" s="79"/>
      <c r="R14" s="79"/>
    </row>
    <row r="15" spans="2:18">
      <c r="B15" s="84"/>
      <c r="C15" s="84"/>
      <c r="D15" s="84"/>
      <c r="E15" s="84"/>
      <c r="G15" s="58"/>
      <c r="H15" s="67" t="s">
        <v>17</v>
      </c>
      <c r="I15" s="72">
        <f>SUM('صادر وارد تراكمية'!D97+'صادر وارد تراكمية'!E97)</f>
        <v>0</v>
      </c>
      <c r="J15" s="73">
        <f>SUM('صادر وارد تراكمية'!B97+'صادر وارد تراكمية'!C97)</f>
        <v>0</v>
      </c>
      <c r="K15" s="74">
        <v>0</v>
      </c>
      <c r="L15" s="70">
        <f t="shared" si="3"/>
        <v>0</v>
      </c>
      <c r="N15" s="133"/>
      <c r="O15" s="79"/>
      <c r="P15" s="195"/>
      <c r="Q15" s="79"/>
      <c r="R15" s="79"/>
    </row>
    <row r="16" spans="2:18">
      <c r="G16" s="58"/>
      <c r="H16" s="67" t="s">
        <v>19</v>
      </c>
      <c r="I16" s="72">
        <f>SUM('صادر وارد تراكمية'!D98+'صادر وارد تراكمية'!E98)</f>
        <v>4457.6869999999999</v>
      </c>
      <c r="J16" s="73">
        <f>SUM('صادر وارد تراكمية'!B98+'صادر وارد تراكمية'!C98)</f>
        <v>46510.936000000002</v>
      </c>
      <c r="K16" s="74">
        <f t="shared" si="2"/>
        <v>9.4338720955508997</v>
      </c>
      <c r="L16" s="70">
        <f t="shared" si="3"/>
        <v>42053.249000000003</v>
      </c>
      <c r="N16" s="133"/>
      <c r="O16" s="86"/>
      <c r="P16" s="195"/>
      <c r="Q16" s="79"/>
      <c r="R16" s="79"/>
    </row>
    <row r="17" spans="2:18">
      <c r="B17" s="324" t="s">
        <v>18</v>
      </c>
      <c r="C17" s="325"/>
      <c r="D17" s="325"/>
      <c r="E17" s="325"/>
      <c r="F17" s="326"/>
      <c r="G17" s="58"/>
      <c r="H17" s="67" t="s">
        <v>20</v>
      </c>
      <c r="I17" s="72">
        <f>SUM('صادر وارد تراكمية'!D99+'صادر وارد تراكمية'!E99)</f>
        <v>2853.1080000000002</v>
      </c>
      <c r="J17" s="73">
        <f>SUM('صادر وارد تراكمية'!B99+'صادر وارد تراكمية'!C99)</f>
        <v>32714.773000000001</v>
      </c>
      <c r="K17" s="74">
        <f t="shared" si="2"/>
        <v>10.466363348320497</v>
      </c>
      <c r="L17" s="70">
        <f t="shared" si="3"/>
        <v>29861.665000000001</v>
      </c>
      <c r="O17" s="86"/>
      <c r="P17" s="79"/>
      <c r="Q17" s="79"/>
      <c r="R17" s="79"/>
    </row>
    <row r="18" spans="2:18">
      <c r="B18" s="61" t="s">
        <v>2</v>
      </c>
      <c r="C18" s="61">
        <v>2025</v>
      </c>
      <c r="D18" s="61">
        <v>2026</v>
      </c>
      <c r="E18" s="62" t="s">
        <v>3</v>
      </c>
      <c r="F18" s="63" t="s">
        <v>4</v>
      </c>
      <c r="G18" s="58"/>
      <c r="H18" s="67" t="s">
        <v>56</v>
      </c>
      <c r="I18" s="72">
        <f>SUM('صادر وارد تراكمية'!D100+'صادر وارد تراكمية'!E100)</f>
        <v>32750.394</v>
      </c>
      <c r="J18" s="73">
        <f>SUM('صادر وارد تراكمية'!B100+'صادر وارد تراكمية'!C100)</f>
        <v>0</v>
      </c>
      <c r="K18" s="74">
        <f t="shared" si="2"/>
        <v>-1</v>
      </c>
      <c r="L18" s="70">
        <f t="shared" si="3"/>
        <v>-32750.394</v>
      </c>
      <c r="O18" s="86"/>
      <c r="P18" s="79"/>
      <c r="Q18" s="79"/>
      <c r="R18" s="79"/>
    </row>
    <row r="19" spans="2:18">
      <c r="B19" s="67" t="s">
        <v>21</v>
      </c>
      <c r="C19" s="68">
        <f>SUM('صادر وارد تراكمية'!D17+'صادر وارد تراكمية'!E17)</f>
        <v>489555</v>
      </c>
      <c r="D19" s="68">
        <f>SUM('صادر وارد تراكمية'!B17+'صادر وارد تراكمية'!C17)</f>
        <v>391407</v>
      </c>
      <c r="E19" s="69">
        <f>SUM(D19-C19)/C19</f>
        <v>-0.20048411312314243</v>
      </c>
      <c r="F19" s="70">
        <f t="shared" ref="F19:F31" si="4">SUM(D19-C19)</f>
        <v>-98148</v>
      </c>
      <c r="G19" s="58"/>
      <c r="H19" s="67" t="s">
        <v>77</v>
      </c>
      <c r="I19" s="72">
        <f>SUM('صادر وارد تراكمية'!D101+'صادر وارد تراكمية'!E101)</f>
        <v>0</v>
      </c>
      <c r="J19" s="73">
        <f>SUM('صادر وارد تراكمية'!B101+'صادر وارد تراكمية'!C101)</f>
        <v>302699.995</v>
      </c>
      <c r="K19" s="74">
        <v>1</v>
      </c>
      <c r="L19" s="70">
        <f>SUM(J19-I19)</f>
        <v>302699.995</v>
      </c>
      <c r="O19" s="86"/>
      <c r="P19" s="86"/>
      <c r="Q19" s="79"/>
      <c r="R19" s="79"/>
    </row>
    <row r="20" spans="2:18" ht="15.75">
      <c r="B20" s="67" t="s">
        <v>22</v>
      </c>
      <c r="C20" s="68">
        <f>SUM('صادر وارد تراكمية'!D18+'صادر وارد تراكمية'!E18)</f>
        <v>96632</v>
      </c>
      <c r="D20" s="68">
        <f>SUM('صادر وارد تراكمية'!B18+'صادر وارد تراكمية'!C18)</f>
        <v>113007</v>
      </c>
      <c r="E20" s="69">
        <f t="shared" ref="E20:E30" si="5">SUM(D20-C20)/C20</f>
        <v>0.16945732262604521</v>
      </c>
      <c r="F20" s="70">
        <f t="shared" si="4"/>
        <v>16375</v>
      </c>
      <c r="G20" s="58"/>
      <c r="H20" s="87" t="s">
        <v>23</v>
      </c>
      <c r="I20" s="88">
        <f>SUM(I8:I19)</f>
        <v>2836835.3429999994</v>
      </c>
      <c r="J20" s="88">
        <f>SUM(J8:J19)</f>
        <v>3846643.3399999896</v>
      </c>
      <c r="K20" s="89">
        <f>SUM(J20-I20)/I20</f>
        <v>0.35596285117207466</v>
      </c>
      <c r="L20" s="90">
        <f>SUM(J20-I20)</f>
        <v>1009807.9969999902</v>
      </c>
      <c r="O20" s="86"/>
      <c r="P20" s="86"/>
      <c r="Q20" s="79"/>
      <c r="R20" s="79"/>
    </row>
    <row r="21" spans="2:18">
      <c r="B21" s="67" t="s">
        <v>24</v>
      </c>
      <c r="C21" s="68">
        <f>SUM('صادر وارد تراكمية'!D19+'صادر وارد تراكمية'!E19)</f>
        <v>43993</v>
      </c>
      <c r="D21" s="68">
        <f>SUM('صادر وارد تراكمية'!B19+'صادر وارد تراكمية'!C19)</f>
        <v>107350</v>
      </c>
      <c r="E21" s="69">
        <f t="shared" si="5"/>
        <v>1.440160934694156</v>
      </c>
      <c r="F21" s="70">
        <f t="shared" si="4"/>
        <v>63357</v>
      </c>
      <c r="G21" s="58"/>
      <c r="O21" s="79"/>
      <c r="P21" s="79"/>
      <c r="Q21" s="86"/>
      <c r="R21" s="79"/>
    </row>
    <row r="22" spans="2:18">
      <c r="B22" s="5" t="s">
        <v>80</v>
      </c>
      <c r="C22" s="68">
        <f>SUM('صادر وارد تراكمية'!D20+'صادر وارد تراكمية'!E20)</f>
        <v>38107</v>
      </c>
      <c r="D22" s="68">
        <f>SUM('صادر وارد تراكمية'!B20+'صادر وارد تراكمية'!C20)</f>
        <v>47999</v>
      </c>
      <c r="E22" s="69">
        <f t="shared" si="5"/>
        <v>0.25958485317658175</v>
      </c>
      <c r="F22" s="70">
        <f t="shared" si="4"/>
        <v>9892</v>
      </c>
      <c r="G22" s="58"/>
      <c r="H22" s="327" t="s">
        <v>25</v>
      </c>
      <c r="I22" s="328"/>
      <c r="J22" s="328"/>
      <c r="K22" s="328"/>
      <c r="L22" s="329"/>
      <c r="O22" s="86" t="s">
        <v>97</v>
      </c>
      <c r="P22" s="86"/>
      <c r="Q22" s="79"/>
      <c r="R22" s="79"/>
    </row>
    <row r="23" spans="2:18">
      <c r="B23" s="5" t="s">
        <v>81</v>
      </c>
      <c r="C23" s="68">
        <f>SUM('صادر وارد تراكمية'!D21+'صادر وارد تراكمية'!E21)</f>
        <v>0</v>
      </c>
      <c r="D23" s="68">
        <f>SUM('صادر وارد تراكمية'!B21+'صادر وارد تراكمية'!C21)</f>
        <v>112671</v>
      </c>
      <c r="E23" s="69">
        <v>1</v>
      </c>
      <c r="F23" s="70">
        <f t="shared" si="4"/>
        <v>112671</v>
      </c>
      <c r="G23" s="58"/>
      <c r="H23" s="93" t="s">
        <v>2</v>
      </c>
      <c r="I23" s="93">
        <v>2025</v>
      </c>
      <c r="J23" s="93">
        <v>2026</v>
      </c>
      <c r="K23" s="94" t="s">
        <v>3</v>
      </c>
      <c r="L23" s="95" t="s">
        <v>4</v>
      </c>
      <c r="N23" s="133"/>
      <c r="O23" s="79"/>
      <c r="P23" s="79"/>
      <c r="Q23" s="79"/>
      <c r="R23" s="79"/>
    </row>
    <row r="24" spans="2:18">
      <c r="B24" s="5" t="s">
        <v>84</v>
      </c>
      <c r="C24" s="68">
        <f>SUM('صادر وارد تراكمية'!D22+'صادر وارد تراكمية'!E22)</f>
        <v>35298</v>
      </c>
      <c r="D24" s="68">
        <f>SUM('صادر وارد تراكمية'!B22+'صادر وارد تراكمية'!C22)</f>
        <v>37617</v>
      </c>
      <c r="E24" s="69">
        <f t="shared" si="5"/>
        <v>6.5697773244943053E-2</v>
      </c>
      <c r="F24" s="70">
        <f t="shared" si="4"/>
        <v>2319</v>
      </c>
      <c r="G24" s="58"/>
      <c r="H24" s="96" t="s">
        <v>27</v>
      </c>
      <c r="I24" s="68">
        <f>SUM('صادر وارد تراكمية'!D70+'صادر وارد تراكمية'!E70)</f>
        <v>256427</v>
      </c>
      <c r="J24" s="68">
        <f>SUM('صادر وارد تراكمية'!B70+'صادر وارد تراكمية'!C70)</f>
        <v>266421</v>
      </c>
      <c r="K24" s="69">
        <f>SUM(J24-I24)/I24</f>
        <v>3.8974054994208876E-2</v>
      </c>
      <c r="L24" s="70">
        <f>SUM(J24-I24)</f>
        <v>9994</v>
      </c>
      <c r="N24" s="133"/>
      <c r="O24" s="79"/>
      <c r="P24" s="79"/>
      <c r="Q24" s="79"/>
      <c r="R24" s="79"/>
    </row>
    <row r="25" spans="2:18">
      <c r="B25" s="67" t="s">
        <v>26</v>
      </c>
      <c r="C25" s="68">
        <f>SUM('صادر وارد تراكمية'!D23+'صادر وارد تراكمية'!E23)</f>
        <v>26972</v>
      </c>
      <c r="D25" s="68">
        <f>SUM('صادر وارد تراكمية'!B23+'صادر وارد تراكمية'!C23)</f>
        <v>23943</v>
      </c>
      <c r="E25" s="69">
        <f t="shared" si="5"/>
        <v>-0.11230164615156459</v>
      </c>
      <c r="F25" s="70">
        <f t="shared" si="4"/>
        <v>-3029</v>
      </c>
      <c r="G25" s="58"/>
      <c r="H25" s="97" t="s">
        <v>29</v>
      </c>
      <c r="I25" s="77">
        <f>SUM('صادر وارد تراكمية'!D83+'صادر وارد تراكمية'!E83)</f>
        <v>7856</v>
      </c>
      <c r="J25" s="77">
        <f>SUM('صادر وارد تراكمية'!B83+'صادر وارد تراكمية'!C83)</f>
        <v>9881</v>
      </c>
      <c r="K25" s="69">
        <f>SUM(J25-I25)/I25</f>
        <v>0.25776476578411406</v>
      </c>
      <c r="L25" s="78">
        <f>SUM(J25-I25)</f>
        <v>2025</v>
      </c>
      <c r="N25" s="133"/>
      <c r="O25" s="86"/>
      <c r="P25" s="79"/>
      <c r="Q25" s="79"/>
      <c r="R25" s="79"/>
    </row>
    <row r="26" spans="2:18">
      <c r="B26" s="67" t="s">
        <v>28</v>
      </c>
      <c r="C26" s="68">
        <f>SUM('صادر وارد تراكمية'!D24+'صادر وارد تراكمية'!E24)</f>
        <v>5400</v>
      </c>
      <c r="D26" s="68">
        <f>SUM('صادر وارد تراكمية'!B24+'صادر وارد تراكمية'!C24)</f>
        <v>0</v>
      </c>
      <c r="E26" s="69">
        <f t="shared" si="5"/>
        <v>-1</v>
      </c>
      <c r="F26" s="70">
        <f t="shared" si="4"/>
        <v>-5400</v>
      </c>
      <c r="G26" s="58"/>
      <c r="H26" s="97" t="s">
        <v>57</v>
      </c>
      <c r="I26" s="77">
        <f>SUM('صادر وارد تراكمية'!D76+'صادر وارد تراكمية'!E76)</f>
        <v>59454</v>
      </c>
      <c r="J26" s="77">
        <f>SUM('صادر وارد تراكمية'!B76+'صادر وارد تراكمية'!C76)</f>
        <v>68487</v>
      </c>
      <c r="K26" s="69">
        <f>SUM(J26-I26)/I26</f>
        <v>0.15193258653749117</v>
      </c>
      <c r="L26" s="78">
        <f>SUM(J26-I26)</f>
        <v>9033</v>
      </c>
      <c r="N26" s="133"/>
      <c r="O26" s="162"/>
      <c r="P26" s="86"/>
      <c r="Q26" s="79"/>
      <c r="R26" s="79"/>
    </row>
    <row r="27" spans="2:18">
      <c r="B27" s="67" t="s">
        <v>30</v>
      </c>
      <c r="C27" s="68">
        <f>SUM('صادر وارد تراكمية'!D25+'صادر وارد تراكمية'!E25)</f>
        <v>6298</v>
      </c>
      <c r="D27" s="68">
        <f>SUM('صادر وارد تراكمية'!B25+'صادر وارد تراكمية'!C25)</f>
        <v>24046</v>
      </c>
      <c r="E27" s="69">
        <f t="shared" si="5"/>
        <v>2.8180374722134012</v>
      </c>
      <c r="F27" s="70">
        <f t="shared" si="4"/>
        <v>17748</v>
      </c>
      <c r="G27" s="58"/>
      <c r="H27" s="96" t="s">
        <v>32</v>
      </c>
      <c r="I27" s="68">
        <f>SUM('صادر وارد تراكمية'!D63+'صادر وارد تراكمية'!E63)</f>
        <v>880221.696999999</v>
      </c>
      <c r="J27" s="68">
        <f>SUM('صادر وارد تراكمية'!B63+'صادر وارد تراكمية'!C63)</f>
        <v>1138266.8949999991</v>
      </c>
      <c r="K27" s="69">
        <f>SUM(J27-I27)/I27</f>
        <v>0.29315932438325293</v>
      </c>
      <c r="L27" s="70">
        <f>SUM(J27-I27)</f>
        <v>258045.19800000009</v>
      </c>
      <c r="N27" s="133"/>
      <c r="O27" s="79"/>
      <c r="P27" s="86"/>
      <c r="Q27" s="79"/>
      <c r="R27" s="79"/>
    </row>
    <row r="28" spans="2:18" s="98" customFormat="1">
      <c r="B28" s="67" t="s">
        <v>31</v>
      </c>
      <c r="C28" s="68">
        <f>SUM('صادر وارد تراكمية'!D26+'صادر وارد تراكمية'!E26)</f>
        <v>3710</v>
      </c>
      <c r="D28" s="68">
        <f>SUM('صادر وارد تراكمية'!B26+'صادر وارد تراكمية'!C26)</f>
        <v>0</v>
      </c>
      <c r="E28" s="69">
        <f t="shared" si="5"/>
        <v>-1</v>
      </c>
      <c r="F28" s="70">
        <f t="shared" si="4"/>
        <v>-3710</v>
      </c>
      <c r="G28" s="56"/>
      <c r="H28" s="100" t="s">
        <v>34</v>
      </c>
      <c r="I28" s="101">
        <f>SUM(I27:I27)</f>
        <v>880221.696999999</v>
      </c>
      <c r="J28" s="101">
        <f>SUM(J27:J27)</f>
        <v>1138266.8949999991</v>
      </c>
      <c r="K28" s="102">
        <f>SUM(J28-I28)/I28</f>
        <v>0.29315932438325293</v>
      </c>
      <c r="L28" s="103">
        <f>SUM(J28-I28)</f>
        <v>258045.19800000009</v>
      </c>
      <c r="O28" s="99"/>
      <c r="P28" s="99"/>
      <c r="Q28" s="99"/>
      <c r="R28" s="99"/>
    </row>
    <row r="29" spans="2:18">
      <c r="B29" s="67" t="s">
        <v>33</v>
      </c>
      <c r="C29" s="68">
        <f>SUM('صادر وارد تراكمية'!D27+'صادر وارد تراكمية'!E27)</f>
        <v>1502</v>
      </c>
      <c r="D29" s="68">
        <f>SUM('صادر وارد تراكمية'!B27+'صادر وارد تراكمية'!C27)</f>
        <v>3462</v>
      </c>
      <c r="E29" s="69">
        <f t="shared" si="5"/>
        <v>1.3049267643142477</v>
      </c>
      <c r="F29" s="70">
        <f t="shared" si="4"/>
        <v>1960</v>
      </c>
      <c r="G29" s="58"/>
      <c r="O29" s="79"/>
      <c r="P29" s="79"/>
      <c r="Q29" s="79"/>
      <c r="R29" s="79"/>
    </row>
    <row r="30" spans="2:18">
      <c r="B30" s="67" t="s">
        <v>35</v>
      </c>
      <c r="C30" s="68">
        <f>SUM('صادر وارد تراكمية'!D28+'صادر وارد تراكمية'!E28)</f>
        <v>4409</v>
      </c>
      <c r="D30" s="68">
        <f>SUM('صادر وارد تراكمية'!B28+'صادر وارد تراكمية'!C28)</f>
        <v>33373</v>
      </c>
      <c r="E30" s="69">
        <f t="shared" si="5"/>
        <v>6.5692900884554319</v>
      </c>
      <c r="F30" s="70">
        <f t="shared" si="4"/>
        <v>28964</v>
      </c>
      <c r="G30" s="58"/>
      <c r="H30" s="330" t="s">
        <v>37</v>
      </c>
      <c r="I30" s="330"/>
      <c r="J30" s="330"/>
      <c r="K30" s="330"/>
      <c r="L30" s="330"/>
      <c r="N30" s="133"/>
      <c r="O30" s="79"/>
      <c r="P30" s="79"/>
      <c r="Q30" s="79"/>
      <c r="R30" s="79"/>
    </row>
    <row r="31" spans="2:18">
      <c r="B31" s="104" t="s">
        <v>36</v>
      </c>
      <c r="C31" s="105">
        <f>SUM(C19:C30)</f>
        <v>751876</v>
      </c>
      <c r="D31" s="105">
        <f>SUM(D19:D30)</f>
        <v>894875</v>
      </c>
      <c r="E31" s="106">
        <f t="shared" ref="E31" si="6">SUM(D31-C31)/C31</f>
        <v>0.1901896057328602</v>
      </c>
      <c r="F31" s="107">
        <f t="shared" si="4"/>
        <v>142999</v>
      </c>
      <c r="G31" s="58"/>
      <c r="H31" s="153" t="s">
        <v>2</v>
      </c>
      <c r="I31" s="153">
        <v>2025</v>
      </c>
      <c r="J31" s="153">
        <v>2026</v>
      </c>
      <c r="K31" s="108" t="s">
        <v>3</v>
      </c>
      <c r="L31" s="109" t="s">
        <v>4</v>
      </c>
      <c r="N31" s="303"/>
      <c r="O31" s="79"/>
      <c r="P31" s="79"/>
      <c r="Q31" s="79"/>
      <c r="R31" s="79"/>
    </row>
    <row r="32" spans="2:18">
      <c r="G32" s="58"/>
      <c r="H32" s="96" t="s">
        <v>39</v>
      </c>
      <c r="I32" s="68">
        <v>51173</v>
      </c>
      <c r="J32" s="68">
        <v>42180</v>
      </c>
      <c r="K32" s="69">
        <f>SUM(J32-I32)/I32</f>
        <v>-0.17573720516678717</v>
      </c>
      <c r="L32" s="70">
        <f>SUM(J32-I32)</f>
        <v>-8993</v>
      </c>
      <c r="O32" s="86"/>
      <c r="P32" s="79"/>
      <c r="Q32" s="79"/>
      <c r="R32" s="79"/>
    </row>
    <row r="33" spans="2:18">
      <c r="B33" s="317" t="s">
        <v>38</v>
      </c>
      <c r="C33" s="318"/>
      <c r="D33" s="318"/>
      <c r="E33" s="318"/>
      <c r="F33" s="319"/>
      <c r="G33" s="58"/>
      <c r="O33" s="86"/>
      <c r="P33" s="79"/>
      <c r="Q33" s="79"/>
      <c r="R33" s="79"/>
    </row>
    <row r="34" spans="2:18">
      <c r="B34" s="61" t="s">
        <v>2</v>
      </c>
      <c r="C34" s="62">
        <v>2025</v>
      </c>
      <c r="D34" s="61">
        <v>2026</v>
      </c>
      <c r="E34" s="62" t="s">
        <v>3</v>
      </c>
      <c r="F34" s="63" t="s">
        <v>4</v>
      </c>
      <c r="G34" s="58"/>
      <c r="H34" s="316" t="s">
        <v>85</v>
      </c>
      <c r="I34" s="316"/>
      <c r="J34" s="316"/>
      <c r="K34" s="316"/>
      <c r="L34" s="316"/>
      <c r="N34" s="133"/>
      <c r="O34" s="133"/>
    </row>
    <row r="35" spans="2:18">
      <c r="B35" s="67" t="s">
        <v>40</v>
      </c>
      <c r="C35" s="110">
        <f>SUM(C14)</f>
        <v>2822176</v>
      </c>
      <c r="D35" s="110">
        <f>SUM(D14)</f>
        <v>4953765</v>
      </c>
      <c r="E35" s="69">
        <f>SUM(D35-C35)/C35</f>
        <v>0.7552998112095064</v>
      </c>
      <c r="F35" s="70">
        <f>SUM(D35-C35)</f>
        <v>2131589</v>
      </c>
      <c r="G35" s="58"/>
      <c r="H35" s="111" t="s">
        <v>2</v>
      </c>
      <c r="I35" s="111">
        <v>2025</v>
      </c>
      <c r="J35" s="111">
        <v>2026</v>
      </c>
      <c r="K35" s="111" t="s">
        <v>3</v>
      </c>
      <c r="L35" s="112" t="s">
        <v>4</v>
      </c>
      <c r="O35" s="133"/>
    </row>
    <row r="36" spans="2:18" ht="15.75">
      <c r="B36" s="67" t="s">
        <v>41</v>
      </c>
      <c r="C36" s="77">
        <f>SUM(C31)</f>
        <v>751876</v>
      </c>
      <c r="D36" s="77">
        <f>SUM(D31)</f>
        <v>894875</v>
      </c>
      <c r="E36" s="69">
        <f>SUM(D36-C36)/C36</f>
        <v>0.1901896057328602</v>
      </c>
      <c r="F36" s="70">
        <f>SUM(D36-C36)</f>
        <v>142999</v>
      </c>
      <c r="G36" s="58"/>
      <c r="H36" s="113" t="s">
        <v>43</v>
      </c>
      <c r="I36" s="114">
        <f>SUM(I37:I39)</f>
        <v>7368395.0399999982</v>
      </c>
      <c r="J36" s="114">
        <f>SUM(J39+J38+J37)</f>
        <v>10908518.234999988</v>
      </c>
      <c r="K36" s="115">
        <f t="shared" ref="K36:K43" si="7">SUM(J36-I36)/I36</f>
        <v>0.48044698686513299</v>
      </c>
      <c r="L36" s="116">
        <f t="shared" ref="L36:L43" si="8">SUM(J36-I36)</f>
        <v>3540123.1949999901</v>
      </c>
      <c r="O36" s="133"/>
    </row>
    <row r="37" spans="2:18" ht="15.75">
      <c r="B37" s="67" t="s">
        <v>42</v>
      </c>
      <c r="C37" s="77">
        <f>SUM('صادر وارد تراكمية'!D35+'صادر وارد تراكمية'!E35)</f>
        <v>77286</v>
      </c>
      <c r="D37" s="77">
        <f>SUM('صادر وارد تراكمية'!B35+'صادر وارد تراكمية'!C35)</f>
        <v>74968</v>
      </c>
      <c r="E37" s="69">
        <f>SUM(D37-C37)/C37</f>
        <v>-2.9992495406671326E-2</v>
      </c>
      <c r="F37" s="70">
        <f>SUM(D37-C37)</f>
        <v>-2318</v>
      </c>
      <c r="G37" s="58"/>
      <c r="H37" s="121" t="s">
        <v>45</v>
      </c>
      <c r="I37" s="114">
        <f>SUM(C38)</f>
        <v>3651338</v>
      </c>
      <c r="J37" s="114">
        <f>SUM(D38)</f>
        <v>5923608</v>
      </c>
      <c r="K37" s="122">
        <f t="shared" si="7"/>
        <v>0.62231160193879609</v>
      </c>
      <c r="L37" s="123">
        <f t="shared" si="8"/>
        <v>2272270</v>
      </c>
    </row>
    <row r="38" spans="2:18" ht="15.75">
      <c r="B38" s="117" t="s">
        <v>44</v>
      </c>
      <c r="C38" s="118">
        <f>SUM(C35:C37)</f>
        <v>3651338</v>
      </c>
      <c r="D38" s="118">
        <f>SUM(D35:D37)</f>
        <v>5923608</v>
      </c>
      <c r="E38" s="119">
        <f>SUM(D38-C38)/C38</f>
        <v>0.62231160193879609</v>
      </c>
      <c r="F38" s="120">
        <f>SUM(D38-C38)</f>
        <v>2272270</v>
      </c>
      <c r="G38" s="58"/>
      <c r="H38" s="121" t="s">
        <v>46</v>
      </c>
      <c r="I38" s="114">
        <f>SUM(I20)</f>
        <v>2836835.3429999994</v>
      </c>
      <c r="J38" s="114">
        <f>SUM(J20)</f>
        <v>3846643.3399999896</v>
      </c>
      <c r="K38" s="122">
        <f t="shared" si="7"/>
        <v>0.35596285117207466</v>
      </c>
      <c r="L38" s="123">
        <f t="shared" si="8"/>
        <v>1009807.9969999902</v>
      </c>
    </row>
    <row r="39" spans="2:18" ht="15.75">
      <c r="G39" s="58"/>
      <c r="H39" s="121" t="s">
        <v>48</v>
      </c>
      <c r="I39" s="114">
        <f>SUM(I28)</f>
        <v>880221.696999999</v>
      </c>
      <c r="J39" s="114">
        <f>SUM(J28)</f>
        <v>1138266.8949999991</v>
      </c>
      <c r="K39" s="122">
        <f t="shared" si="7"/>
        <v>0.29315932438325293</v>
      </c>
      <c r="L39" s="123">
        <f t="shared" si="8"/>
        <v>258045.19800000009</v>
      </c>
    </row>
    <row r="40" spans="2:18">
      <c r="B40" s="317" t="s">
        <v>47</v>
      </c>
      <c r="C40" s="318"/>
      <c r="D40" s="318"/>
      <c r="E40" s="318"/>
      <c r="F40" s="319"/>
      <c r="G40" s="58"/>
      <c r="H40" s="124" t="s">
        <v>49</v>
      </c>
      <c r="I40" s="125">
        <v>297</v>
      </c>
      <c r="J40" s="125">
        <v>315</v>
      </c>
      <c r="K40" s="126">
        <f t="shared" si="7"/>
        <v>6.0606060606060608E-2</v>
      </c>
      <c r="L40" s="127">
        <f t="shared" si="8"/>
        <v>18</v>
      </c>
    </row>
    <row r="41" spans="2:18">
      <c r="B41" s="61" t="s">
        <v>2</v>
      </c>
      <c r="C41" s="62">
        <v>2025</v>
      </c>
      <c r="D41" s="61">
        <v>2026</v>
      </c>
      <c r="E41" s="62" t="s">
        <v>3</v>
      </c>
      <c r="F41" s="63" t="s">
        <v>4</v>
      </c>
      <c r="G41" s="58"/>
      <c r="H41" s="124" t="s">
        <v>51</v>
      </c>
      <c r="I41" s="125">
        <v>91</v>
      </c>
      <c r="J41" s="125">
        <v>127</v>
      </c>
      <c r="K41" s="126">
        <f t="shared" si="7"/>
        <v>0.39560439560439559</v>
      </c>
      <c r="L41" s="127">
        <f t="shared" si="8"/>
        <v>36</v>
      </c>
      <c r="O41" s="133"/>
    </row>
    <row r="42" spans="2:18" ht="17.25" customHeight="1">
      <c r="B42" s="67" t="s">
        <v>50</v>
      </c>
      <c r="C42" s="77">
        <f>SUM('صادر وارد تراكمية'!D41+'صادر وارد تراكمية'!E41)</f>
        <v>873442</v>
      </c>
      <c r="D42" s="68">
        <f>SUM('صادر وارد تراكمية'!B41+'صادر وارد تراكمية'!C41)</f>
        <v>543593</v>
      </c>
      <c r="E42" s="69">
        <f>SUM(D42-C42)/C42</f>
        <v>-0.37764270552595364</v>
      </c>
      <c r="F42" s="70">
        <f>SUM(D42-C42)</f>
        <v>-329849</v>
      </c>
      <c r="G42" s="58"/>
      <c r="H42" s="124" t="s">
        <v>53</v>
      </c>
      <c r="I42" s="125">
        <v>805</v>
      </c>
      <c r="J42" s="125">
        <v>831</v>
      </c>
      <c r="K42" s="126">
        <f t="shared" si="7"/>
        <v>3.2298136645962733E-2</v>
      </c>
      <c r="L42" s="127">
        <f t="shared" si="8"/>
        <v>26</v>
      </c>
    </row>
    <row r="43" spans="2:18" ht="15.75">
      <c r="B43" s="67" t="s">
        <v>52</v>
      </c>
      <c r="C43" s="77">
        <f>SUM('صادر وارد تراكمية'!D47+'صادر وارد تراكمية'!E47)</f>
        <v>68314</v>
      </c>
      <c r="D43" s="68">
        <f>SUM('صادر وارد تراكمية'!B47+'صادر وارد تراكمية'!C47)</f>
        <v>94530</v>
      </c>
      <c r="E43" s="69">
        <f>SUM(D43-C43)/C43</f>
        <v>0.38375735573967268</v>
      </c>
      <c r="F43" s="70">
        <f>SUM(D43-C43)</f>
        <v>26216</v>
      </c>
      <c r="G43" s="58"/>
      <c r="H43" s="299" t="s">
        <v>55</v>
      </c>
      <c r="I43" s="300">
        <f>SUM(I40:I42)</f>
        <v>1193</v>
      </c>
      <c r="J43" s="300">
        <f>SUM(J40:J42)</f>
        <v>1273</v>
      </c>
      <c r="K43" s="301">
        <f t="shared" si="7"/>
        <v>6.7057837384744343E-2</v>
      </c>
      <c r="L43" s="302">
        <f t="shared" si="8"/>
        <v>80</v>
      </c>
      <c r="O43" s="133"/>
    </row>
    <row r="44" spans="2:18">
      <c r="B44" s="67" t="s">
        <v>54</v>
      </c>
      <c r="C44" s="77">
        <f>SUM('صادر وارد تراكمية'!D53+'صادر وارد تراكمية'!E53)</f>
        <v>523</v>
      </c>
      <c r="D44" s="68">
        <f>SUM('صادر وارد تراكمية'!B53+'صادر وارد تراكمية'!C53)</f>
        <v>720</v>
      </c>
      <c r="E44" s="69">
        <f>SUM(D44-C44)/C44</f>
        <v>0.37667304015296366</v>
      </c>
      <c r="F44" s="70">
        <f>SUM(D44-C44)</f>
        <v>197</v>
      </c>
      <c r="G44" s="58"/>
      <c r="H44" s="314"/>
      <c r="I44" s="314"/>
      <c r="J44" s="314"/>
      <c r="K44" s="314"/>
      <c r="L44" s="314"/>
    </row>
    <row r="45" spans="2:18">
      <c r="G45" s="58"/>
      <c r="H45" s="315"/>
      <c r="I45" s="315"/>
      <c r="J45" s="315"/>
      <c r="K45" s="315"/>
      <c r="L45" s="315"/>
    </row>
    <row r="47" spans="2:18">
      <c r="J47" s="133"/>
    </row>
  </sheetData>
  <mergeCells count="10">
    <mergeCell ref="E3:H3"/>
    <mergeCell ref="H44:L45"/>
    <mergeCell ref="H34:L34"/>
    <mergeCell ref="B40:F40"/>
    <mergeCell ref="B6:F6"/>
    <mergeCell ref="H6:L6"/>
    <mergeCell ref="B17:F17"/>
    <mergeCell ref="H22:L22"/>
    <mergeCell ref="H30:L30"/>
    <mergeCell ref="B33:F33"/>
  </mergeCells>
  <printOptions horizontalCentered="1"/>
  <pageMargins left="0.7" right="0.7" top="0.75" bottom="0.75" header="0.3" footer="0.3"/>
  <pageSetup paperSize="9" scale="74" fitToWidth="0" orientation="landscape" r:id="rId1"/>
  <headerFooter>
    <oddHeader>&amp;C&amp;18&amp;K08+000أحصائيـــة مقارنـــة  2026-2025&amp;R&amp;K08+000شركة العقبة لادارة وتشغيل الموانئ
قسم التميز وتطوير الاداء - شعبة توثيق البيانات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3"/>
  <sheetViews>
    <sheetView rightToLeft="1" topLeftCell="A31" zoomScaleNormal="100" workbookViewId="0">
      <selection activeCell="L30" sqref="L30"/>
    </sheetView>
  </sheetViews>
  <sheetFormatPr defaultColWidth="9" defaultRowHeight="15"/>
  <cols>
    <col min="1" max="1" width="27.85546875" customWidth="1"/>
    <col min="2" max="2" width="13.7109375" customWidth="1"/>
    <col min="3" max="3" width="12.5703125" customWidth="1"/>
    <col min="4" max="5" width="13.42578125" customWidth="1"/>
    <col min="6" max="6" width="14.28515625" customWidth="1"/>
    <col min="7" max="7" width="12.28515625" customWidth="1"/>
    <col min="8" max="8" width="7.140625" customWidth="1"/>
    <col min="9" max="9" width="10.7109375" style="136" customWidth="1"/>
    <col min="12" max="12" width="9" style="136"/>
  </cols>
  <sheetData>
    <row r="1" spans="1:17" ht="27" customHeight="1" thickBot="1">
      <c r="A1" s="375" t="s">
        <v>99</v>
      </c>
      <c r="B1" s="376"/>
      <c r="C1" s="376"/>
      <c r="D1" s="376"/>
      <c r="E1" s="376"/>
      <c r="F1" s="376"/>
      <c r="G1" s="377"/>
    </row>
    <row r="2" spans="1:17">
      <c r="A2" s="378" t="s">
        <v>100</v>
      </c>
      <c r="B2" s="379"/>
      <c r="C2" s="379"/>
      <c r="D2" s="379"/>
      <c r="E2" s="379"/>
      <c r="F2" s="379"/>
      <c r="G2" s="380"/>
    </row>
    <row r="3" spans="1:17">
      <c r="A3" s="150" t="s">
        <v>2</v>
      </c>
      <c r="B3" s="362">
        <v>2026</v>
      </c>
      <c r="C3" s="363"/>
      <c r="D3" s="364">
        <v>2025</v>
      </c>
      <c r="E3" s="365"/>
      <c r="F3" s="134" t="s">
        <v>3</v>
      </c>
      <c r="G3" s="151" t="s">
        <v>4</v>
      </c>
      <c r="J3" s="136"/>
      <c r="K3" s="136"/>
      <c r="M3" s="136"/>
      <c r="N3" s="136"/>
      <c r="O3" s="136"/>
    </row>
    <row r="4" spans="1:17">
      <c r="A4" s="150"/>
      <c r="B4" s="154" t="s">
        <v>74</v>
      </c>
      <c r="C4" s="154" t="s">
        <v>75</v>
      </c>
      <c r="D4" s="148" t="s">
        <v>74</v>
      </c>
      <c r="E4" s="148" t="s">
        <v>75</v>
      </c>
      <c r="F4" s="134"/>
      <c r="G4" s="151"/>
      <c r="J4" s="136"/>
      <c r="K4" s="136"/>
      <c r="M4" s="136"/>
      <c r="N4" s="136"/>
      <c r="O4" s="136"/>
    </row>
    <row r="5" spans="1:17">
      <c r="A5" s="1" t="s">
        <v>5</v>
      </c>
      <c r="B5" s="2">
        <v>1044735</v>
      </c>
      <c r="C5" s="2">
        <v>0</v>
      </c>
      <c r="D5" s="2">
        <v>813845</v>
      </c>
      <c r="E5" s="2">
        <v>0</v>
      </c>
      <c r="F5" s="3">
        <f>(((C5+B5)/(E5+D5))-((1)))</f>
        <v>0.28370267065596022</v>
      </c>
      <c r="G5" s="4">
        <f>SUM(B5+C5)-(D5+E5)</f>
        <v>230890</v>
      </c>
      <c r="J5" s="136"/>
      <c r="K5" s="136"/>
      <c r="M5" s="137"/>
      <c r="N5" s="136"/>
      <c r="O5" s="136"/>
    </row>
    <row r="6" spans="1:17">
      <c r="A6" s="5" t="s">
        <v>7</v>
      </c>
      <c r="B6" s="6">
        <v>972515</v>
      </c>
      <c r="C6" s="6">
        <v>0</v>
      </c>
      <c r="D6" s="6">
        <v>841241</v>
      </c>
      <c r="E6" s="6">
        <v>0</v>
      </c>
      <c r="F6" s="3">
        <f t="shared" ref="F6:F10" si="0">(((C6+B6)/(E6+D6))-((1)))</f>
        <v>0.15604802904280701</v>
      </c>
      <c r="G6" s="4">
        <f t="shared" ref="G6:G11" si="1">SUM(B6+C6)-(D6+E6)</f>
        <v>131274</v>
      </c>
      <c r="J6" s="136"/>
      <c r="K6" s="137"/>
      <c r="M6" s="136"/>
      <c r="N6" s="137"/>
      <c r="O6" s="136"/>
    </row>
    <row r="7" spans="1:17">
      <c r="A7" s="5" t="s">
        <v>9</v>
      </c>
      <c r="B7" s="6">
        <v>1148047</v>
      </c>
      <c r="C7" s="6">
        <v>0</v>
      </c>
      <c r="D7" s="6">
        <v>555273</v>
      </c>
      <c r="E7" s="6">
        <v>0</v>
      </c>
      <c r="F7" s="3">
        <f t="shared" si="0"/>
        <v>1.0675361488853232</v>
      </c>
      <c r="G7" s="4">
        <f t="shared" si="1"/>
        <v>592774</v>
      </c>
      <c r="I7" s="137"/>
      <c r="J7" s="136"/>
      <c r="K7" s="137"/>
      <c r="M7" s="136"/>
      <c r="N7" s="136"/>
      <c r="O7" s="136"/>
      <c r="P7" s="135"/>
    </row>
    <row r="8" spans="1:17">
      <c r="A8" s="1" t="s">
        <v>11</v>
      </c>
      <c r="B8" s="2">
        <v>459155</v>
      </c>
      <c r="C8" s="2">
        <v>0</v>
      </c>
      <c r="D8" s="2">
        <v>287692</v>
      </c>
      <c r="E8" s="2">
        <v>0</v>
      </c>
      <c r="F8" s="3">
        <f t="shared" si="0"/>
        <v>0.59599502245456937</v>
      </c>
      <c r="G8" s="4">
        <f t="shared" si="1"/>
        <v>171463</v>
      </c>
      <c r="J8" s="136"/>
      <c r="K8" s="137"/>
      <c r="M8" s="136"/>
      <c r="N8" s="137"/>
      <c r="O8" s="136"/>
    </row>
    <row r="9" spans="1:17">
      <c r="A9" s="1" t="s">
        <v>79</v>
      </c>
      <c r="B9" s="2">
        <v>810402</v>
      </c>
      <c r="C9" s="2">
        <v>0</v>
      </c>
      <c r="D9" s="2">
        <v>0</v>
      </c>
      <c r="E9" s="2">
        <v>0</v>
      </c>
      <c r="F9" s="3">
        <v>1</v>
      </c>
      <c r="G9" s="4">
        <f t="shared" si="1"/>
        <v>810402</v>
      </c>
      <c r="J9" s="136"/>
      <c r="K9" s="137"/>
      <c r="M9" s="136"/>
      <c r="N9" s="137"/>
      <c r="O9" s="137"/>
    </row>
    <row r="10" spans="1:17">
      <c r="A10" s="1" t="s">
        <v>98</v>
      </c>
      <c r="B10" s="2">
        <v>518911</v>
      </c>
      <c r="C10" s="2">
        <v>0</v>
      </c>
      <c r="D10" s="2">
        <v>324125</v>
      </c>
      <c r="E10" s="2">
        <v>0</v>
      </c>
      <c r="F10" s="3">
        <f t="shared" si="0"/>
        <v>0.60095950636328577</v>
      </c>
      <c r="G10" s="4">
        <f t="shared" si="1"/>
        <v>194786</v>
      </c>
      <c r="J10" s="136"/>
      <c r="K10" s="137"/>
      <c r="M10" s="136"/>
      <c r="N10" s="137"/>
      <c r="O10" s="137"/>
    </row>
    <row r="11" spans="1:17">
      <c r="A11" s="7" t="s">
        <v>44</v>
      </c>
      <c r="B11" s="8">
        <f>SUM(B5:B10)</f>
        <v>4953765</v>
      </c>
      <c r="C11" s="8">
        <f>SUM(C5:C10)</f>
        <v>0</v>
      </c>
      <c r="D11" s="8">
        <f>SUM(D5:D10)</f>
        <v>2822176</v>
      </c>
      <c r="E11" s="8">
        <f>SUM(E5:E10)</f>
        <v>0</v>
      </c>
      <c r="F11" s="308">
        <f t="shared" ref="F11:F12" si="2">(((C11+B11)/(E11+D11))-((1)))</f>
        <v>0.7552998112095064</v>
      </c>
      <c r="G11" s="307">
        <f t="shared" si="1"/>
        <v>2131589</v>
      </c>
      <c r="J11" s="136"/>
      <c r="K11" s="137"/>
      <c r="M11" s="136"/>
      <c r="N11" s="137"/>
      <c r="O11" s="136"/>
    </row>
    <row r="12" spans="1:17">
      <c r="A12" s="9" t="s">
        <v>15</v>
      </c>
      <c r="B12" s="381">
        <f>SUM(B11+C11)</f>
        <v>4953765</v>
      </c>
      <c r="C12" s="382"/>
      <c r="D12" s="381">
        <f>SUM(D11+E11)</f>
        <v>2822176</v>
      </c>
      <c r="E12" s="382"/>
      <c r="F12" s="10">
        <f t="shared" si="2"/>
        <v>0.7552998112095064</v>
      </c>
      <c r="G12" s="50">
        <f>SUM(B12-D12)</f>
        <v>2131589</v>
      </c>
      <c r="J12" s="136"/>
      <c r="K12" s="137"/>
      <c r="L12" s="137"/>
      <c r="M12" s="136"/>
      <c r="N12" s="137"/>
      <c r="O12" s="136"/>
    </row>
    <row r="13" spans="1:17">
      <c r="J13" s="137"/>
      <c r="K13" s="137"/>
      <c r="L13" s="137"/>
      <c r="M13" s="136"/>
      <c r="N13" s="136"/>
      <c r="O13" s="136"/>
    </row>
    <row r="14" spans="1:17">
      <c r="A14" s="369" t="s">
        <v>101</v>
      </c>
      <c r="B14" s="369"/>
      <c r="C14" s="369"/>
      <c r="D14" s="369"/>
      <c r="E14" s="369"/>
      <c r="F14" s="369"/>
      <c r="G14" s="369"/>
      <c r="J14" s="137"/>
      <c r="K14" s="136"/>
      <c r="M14" s="137"/>
      <c r="N14" s="136"/>
      <c r="O14" s="137"/>
      <c r="Q14" s="136"/>
    </row>
    <row r="15" spans="1:17">
      <c r="A15" s="134" t="s">
        <v>2</v>
      </c>
      <c r="B15" s="362">
        <v>2026</v>
      </c>
      <c r="C15" s="363"/>
      <c r="D15" s="364">
        <v>2025</v>
      </c>
      <c r="E15" s="365"/>
      <c r="F15" s="134" t="s">
        <v>3</v>
      </c>
      <c r="G15" s="149" t="s">
        <v>4</v>
      </c>
      <c r="I15" s="137"/>
      <c r="J15" s="136"/>
      <c r="K15" s="136"/>
      <c r="M15" s="136"/>
      <c r="N15" s="136"/>
      <c r="O15" s="137"/>
    </row>
    <row r="16" spans="1:17">
      <c r="A16" s="134"/>
      <c r="B16" s="154" t="s">
        <v>74</v>
      </c>
      <c r="C16" s="154" t="s">
        <v>75</v>
      </c>
      <c r="D16" s="148" t="s">
        <v>74</v>
      </c>
      <c r="E16" s="148" t="s">
        <v>75</v>
      </c>
      <c r="F16" s="134"/>
      <c r="G16" s="149"/>
      <c r="I16" s="137"/>
      <c r="J16" s="137"/>
      <c r="K16" s="136"/>
      <c r="L16" s="312"/>
      <c r="M16" s="296"/>
      <c r="N16" s="137"/>
      <c r="O16" s="136"/>
    </row>
    <row r="17" spans="1:15">
      <c r="A17" s="5" t="s">
        <v>21</v>
      </c>
      <c r="B17" s="6">
        <v>391395</v>
      </c>
      <c r="C17" s="6">
        <v>12</v>
      </c>
      <c r="D17" s="6">
        <v>488564</v>
      </c>
      <c r="E17" s="6">
        <v>991</v>
      </c>
      <c r="F17" s="3">
        <f>(((C17+B17)/(E17+D17))-((1)))</f>
        <v>-0.2004841131231424</v>
      </c>
      <c r="G17" s="51">
        <f>SUM(B17+C17)-(D17+E17)</f>
        <v>-98148</v>
      </c>
      <c r="I17" s="137"/>
      <c r="J17" s="137"/>
      <c r="K17" s="136"/>
      <c r="M17" s="136"/>
      <c r="N17" s="136"/>
      <c r="O17" s="136"/>
    </row>
    <row r="18" spans="1:15">
      <c r="A18" s="5" t="s">
        <v>22</v>
      </c>
      <c r="B18" s="6">
        <v>113007</v>
      </c>
      <c r="C18" s="6">
        <v>0</v>
      </c>
      <c r="D18" s="6">
        <v>96578</v>
      </c>
      <c r="E18" s="6">
        <v>54</v>
      </c>
      <c r="F18" s="3">
        <f t="shared" ref="F18:F28" si="3">(((C18+B18)/(E18+D18))-((1)))</f>
        <v>0.16945732262604518</v>
      </c>
      <c r="G18" s="51">
        <f t="shared" ref="G18:G29" si="4">SUM(B18+C18)-(D18+E18)</f>
        <v>16375</v>
      </c>
      <c r="I18" s="137"/>
      <c r="J18" s="136"/>
      <c r="K18" s="136"/>
      <c r="M18" s="137"/>
      <c r="N18" s="136"/>
      <c r="O18" s="136"/>
    </row>
    <row r="19" spans="1:15">
      <c r="A19" s="5" t="s">
        <v>24</v>
      </c>
      <c r="B19" s="6">
        <v>107350</v>
      </c>
      <c r="C19" s="6">
        <v>0</v>
      </c>
      <c r="D19" s="6">
        <v>43993</v>
      </c>
      <c r="E19" s="6">
        <v>0</v>
      </c>
      <c r="F19" s="3">
        <f t="shared" si="3"/>
        <v>1.440160934694156</v>
      </c>
      <c r="G19" s="51">
        <f t="shared" si="4"/>
        <v>63357</v>
      </c>
      <c r="I19" s="137"/>
      <c r="J19" s="136"/>
      <c r="K19" s="136"/>
      <c r="M19" s="137"/>
      <c r="N19" s="136"/>
      <c r="O19" s="136"/>
    </row>
    <row r="20" spans="1:15">
      <c r="A20" s="5" t="s">
        <v>80</v>
      </c>
      <c r="B20" s="6">
        <v>47999</v>
      </c>
      <c r="C20" s="6">
        <v>0</v>
      </c>
      <c r="D20" s="6">
        <v>38107</v>
      </c>
      <c r="E20" s="6">
        <v>0</v>
      </c>
      <c r="F20" s="3">
        <f t="shared" si="3"/>
        <v>0.25958485317658164</v>
      </c>
      <c r="G20" s="51">
        <f t="shared" si="4"/>
        <v>9892</v>
      </c>
      <c r="I20" s="137"/>
      <c r="J20" s="136"/>
      <c r="K20" s="136"/>
      <c r="L20" s="137"/>
      <c r="M20" s="136"/>
      <c r="N20" s="136"/>
      <c r="O20" s="136"/>
    </row>
    <row r="21" spans="1:15">
      <c r="A21" s="5" t="s">
        <v>81</v>
      </c>
      <c r="B21" s="6">
        <v>112671</v>
      </c>
      <c r="C21" s="6">
        <v>0</v>
      </c>
      <c r="D21" s="6">
        <v>0</v>
      </c>
      <c r="E21" s="6">
        <v>0</v>
      </c>
      <c r="F21" s="3">
        <v>1</v>
      </c>
      <c r="G21" s="51">
        <f t="shared" si="4"/>
        <v>112671</v>
      </c>
      <c r="I21" s="137"/>
      <c r="J21" s="136"/>
      <c r="K21" s="136"/>
      <c r="M21" s="136"/>
      <c r="N21" s="136"/>
      <c r="O21" s="136"/>
    </row>
    <row r="22" spans="1:15">
      <c r="A22" s="5" t="s">
        <v>84</v>
      </c>
      <c r="B22" s="6">
        <v>29074</v>
      </c>
      <c r="C22" s="6">
        <v>8543</v>
      </c>
      <c r="D22" s="6">
        <v>31785</v>
      </c>
      <c r="E22" s="6">
        <v>3513</v>
      </c>
      <c r="F22" s="3">
        <f t="shared" si="3"/>
        <v>6.5697773244943081E-2</v>
      </c>
      <c r="G22" s="51">
        <f t="shared" si="4"/>
        <v>2319</v>
      </c>
      <c r="I22" s="137"/>
      <c r="J22" s="137"/>
      <c r="K22" s="136"/>
      <c r="M22" s="136"/>
      <c r="N22" s="136"/>
      <c r="O22" s="136"/>
    </row>
    <row r="23" spans="1:15">
      <c r="A23" s="5" t="s">
        <v>26</v>
      </c>
      <c r="B23" s="6">
        <v>23943</v>
      </c>
      <c r="C23" s="6">
        <v>0</v>
      </c>
      <c r="D23" s="6">
        <v>26972</v>
      </c>
      <c r="E23" s="6">
        <v>0</v>
      </c>
      <c r="F23" s="3">
        <f t="shared" si="3"/>
        <v>-0.11230164615156457</v>
      </c>
      <c r="G23" s="51">
        <f t="shared" si="4"/>
        <v>-3029</v>
      </c>
      <c r="I23" s="137"/>
      <c r="J23" s="137"/>
      <c r="K23" s="136"/>
      <c r="M23" s="136"/>
      <c r="N23" s="136"/>
      <c r="O23" s="136"/>
    </row>
    <row r="24" spans="1:15">
      <c r="A24" s="5" t="s">
        <v>28</v>
      </c>
      <c r="B24" s="6">
        <v>0</v>
      </c>
      <c r="C24" s="6">
        <v>0</v>
      </c>
      <c r="D24" s="6">
        <v>0</v>
      </c>
      <c r="E24" s="6">
        <v>5400</v>
      </c>
      <c r="F24" s="3">
        <f t="shared" si="3"/>
        <v>-1</v>
      </c>
      <c r="G24" s="51">
        <f t="shared" si="4"/>
        <v>-5400</v>
      </c>
      <c r="I24" s="137"/>
      <c r="J24" s="136"/>
      <c r="K24" s="136"/>
      <c r="M24" s="136"/>
      <c r="N24" s="136"/>
      <c r="O24" s="136"/>
    </row>
    <row r="25" spans="1:15">
      <c r="A25" s="5" t="s">
        <v>30</v>
      </c>
      <c r="B25" s="6">
        <v>23805</v>
      </c>
      <c r="C25" s="6">
        <v>241</v>
      </c>
      <c r="D25" s="6">
        <v>6079</v>
      </c>
      <c r="E25" s="6">
        <v>219</v>
      </c>
      <c r="F25" s="3">
        <f t="shared" si="3"/>
        <v>2.8180374722134012</v>
      </c>
      <c r="G25" s="51">
        <f t="shared" si="4"/>
        <v>17748</v>
      </c>
      <c r="I25" s="137"/>
      <c r="J25" s="136"/>
      <c r="K25" s="136"/>
      <c r="M25" s="136"/>
      <c r="N25" s="137"/>
      <c r="O25" s="136"/>
    </row>
    <row r="26" spans="1:15">
      <c r="A26" s="5" t="s">
        <v>31</v>
      </c>
      <c r="B26" s="6">
        <v>0</v>
      </c>
      <c r="C26" s="6">
        <v>0</v>
      </c>
      <c r="D26" s="6">
        <v>3710</v>
      </c>
      <c r="E26" s="6">
        <v>0</v>
      </c>
      <c r="F26" s="3">
        <f t="shared" si="3"/>
        <v>-1</v>
      </c>
      <c r="G26" s="51">
        <f t="shared" si="4"/>
        <v>-3710</v>
      </c>
      <c r="I26" s="137"/>
      <c r="J26" s="136"/>
      <c r="K26" s="136"/>
      <c r="M26" s="136"/>
      <c r="N26" s="136"/>
      <c r="O26" s="136"/>
    </row>
    <row r="27" spans="1:15">
      <c r="A27" s="5" t="s">
        <v>33</v>
      </c>
      <c r="B27" s="6">
        <v>1340</v>
      </c>
      <c r="C27" s="6">
        <v>2122</v>
      </c>
      <c r="D27" s="6">
        <v>1382</v>
      </c>
      <c r="E27" s="6">
        <v>120</v>
      </c>
      <c r="F27" s="3">
        <f t="shared" si="3"/>
        <v>1.3049267643142475</v>
      </c>
      <c r="G27" s="51">
        <f t="shared" si="4"/>
        <v>1960</v>
      </c>
      <c r="I27" s="137"/>
      <c r="J27" s="136"/>
      <c r="K27" s="136"/>
      <c r="M27" s="136"/>
      <c r="N27" s="137"/>
      <c r="O27" s="136"/>
    </row>
    <row r="28" spans="1:15">
      <c r="A28" s="52" t="s">
        <v>35</v>
      </c>
      <c r="B28" s="6">
        <v>33351</v>
      </c>
      <c r="C28" s="6">
        <v>22</v>
      </c>
      <c r="D28" s="6">
        <v>4407</v>
      </c>
      <c r="E28" s="6">
        <v>2</v>
      </c>
      <c r="F28" s="3">
        <f t="shared" si="3"/>
        <v>6.5692900884554319</v>
      </c>
      <c r="G28" s="51">
        <f t="shared" si="4"/>
        <v>28964</v>
      </c>
      <c r="I28" s="137"/>
      <c r="J28" s="136"/>
      <c r="K28" s="136"/>
      <c r="L28" s="137"/>
      <c r="M28" s="136"/>
      <c r="N28" s="136"/>
      <c r="O28" s="136"/>
    </row>
    <row r="29" spans="1:15" ht="15.75">
      <c r="A29" s="14" t="s">
        <v>44</v>
      </c>
      <c r="B29" s="15">
        <f>SUM(B17:B28)</f>
        <v>883935</v>
      </c>
      <c r="C29" s="15">
        <f t="shared" ref="C29" si="5">SUM(C17:C28)</f>
        <v>10940</v>
      </c>
      <c r="D29" s="15">
        <f>SUM(D17:D28)</f>
        <v>741577</v>
      </c>
      <c r="E29" s="15">
        <f>SUM(E17:E28)</f>
        <v>10299</v>
      </c>
      <c r="F29" s="308">
        <f t="shared" ref="F29" si="6">(((C29+B29)/(E29+D29))-((1)))</f>
        <v>0.19018960573286026</v>
      </c>
      <c r="G29" s="309">
        <f t="shared" si="4"/>
        <v>142999</v>
      </c>
      <c r="I29" s="137"/>
      <c r="J29" s="136"/>
      <c r="K29" s="136"/>
      <c r="M29" s="136"/>
      <c r="N29" s="136"/>
      <c r="O29" s="136"/>
    </row>
    <row r="30" spans="1:15">
      <c r="A30" s="53" t="s">
        <v>36</v>
      </c>
      <c r="B30" s="373">
        <f>SUM(B29+C29)</f>
        <v>894875</v>
      </c>
      <c r="C30" s="374"/>
      <c r="D30" s="373">
        <f>SUM(D29+E29)</f>
        <v>751876</v>
      </c>
      <c r="E30" s="374"/>
      <c r="F30" s="17">
        <f>SUM(B30-D30)/D30</f>
        <v>0.1901896057328602</v>
      </c>
      <c r="G30" s="54">
        <f>SUM(B30-D30)</f>
        <v>142999</v>
      </c>
      <c r="K30" s="135"/>
      <c r="L30" s="137"/>
    </row>
    <row r="31" spans="1:15" ht="8.25" customHeight="1"/>
    <row r="32" spans="1:15">
      <c r="A32" s="369" t="s">
        <v>102</v>
      </c>
      <c r="B32" s="369"/>
      <c r="C32" s="369"/>
      <c r="D32" s="369"/>
      <c r="E32" s="369"/>
      <c r="F32" s="369"/>
      <c r="G32" s="369"/>
    </row>
    <row r="33" spans="1:15">
      <c r="A33" s="142" t="s">
        <v>2</v>
      </c>
      <c r="B33" s="362">
        <v>2026</v>
      </c>
      <c r="C33" s="363"/>
      <c r="D33" s="364">
        <v>2025</v>
      </c>
      <c r="E33" s="365"/>
      <c r="F33" s="370" t="s">
        <v>3</v>
      </c>
      <c r="G33" s="371" t="s">
        <v>4</v>
      </c>
      <c r="O33" s="135"/>
    </row>
    <row r="34" spans="1:15">
      <c r="A34" s="142"/>
      <c r="B34" s="154" t="s">
        <v>74</v>
      </c>
      <c r="C34" s="154" t="s">
        <v>75</v>
      </c>
      <c r="D34" s="140" t="s">
        <v>74</v>
      </c>
      <c r="E34" s="138" t="s">
        <v>75</v>
      </c>
      <c r="F34" s="361"/>
      <c r="G34" s="372"/>
    </row>
    <row r="35" spans="1:15">
      <c r="A35" s="19" t="s">
        <v>58</v>
      </c>
      <c r="B35" s="6">
        <v>74968</v>
      </c>
      <c r="C35" s="6">
        <v>0</v>
      </c>
      <c r="D35" s="6">
        <v>77286</v>
      </c>
      <c r="E35" s="6">
        <v>0</v>
      </c>
      <c r="F35" s="3">
        <f t="shared" ref="F35" si="7">(((C35+B35)/(E35+D35))-((1)))</f>
        <v>-2.9992495406671371E-2</v>
      </c>
      <c r="G35" s="4">
        <f t="shared" ref="G35" si="8">SUM(B35+C35)-(D35+E35)</f>
        <v>-2318</v>
      </c>
    </row>
    <row r="36" spans="1:15">
      <c r="A36" s="21" t="s">
        <v>59</v>
      </c>
      <c r="B36" s="366">
        <f>SUM(B35:C35)</f>
        <v>74968</v>
      </c>
      <c r="C36" s="366"/>
      <c r="D36" s="366">
        <f>SUM(C35:E35)</f>
        <v>77286</v>
      </c>
      <c r="E36" s="366"/>
      <c r="F36" s="22">
        <f>SUM(B36-D36)/D36</f>
        <v>-2.9992495406671326E-2</v>
      </c>
      <c r="G36" s="23">
        <f>SUM(B36-D36)</f>
        <v>-2318</v>
      </c>
    </row>
    <row r="37" spans="1:15">
      <c r="A37" s="30"/>
      <c r="B37" s="31"/>
      <c r="C37" s="31"/>
      <c r="D37" s="31"/>
      <c r="E37" s="31"/>
      <c r="F37" s="26"/>
      <c r="G37" s="32"/>
    </row>
    <row r="38" spans="1:15">
      <c r="A38" s="367" t="s">
        <v>103</v>
      </c>
      <c r="B38" s="367"/>
      <c r="C38" s="367"/>
      <c r="D38" s="367"/>
      <c r="E38" s="367"/>
      <c r="F38" s="367"/>
      <c r="G38" s="367"/>
    </row>
    <row r="39" spans="1:15">
      <c r="A39" s="147" t="s">
        <v>2</v>
      </c>
      <c r="B39" s="362">
        <v>2026</v>
      </c>
      <c r="C39" s="363"/>
      <c r="D39" s="364">
        <v>2025</v>
      </c>
      <c r="E39" s="365"/>
      <c r="F39" s="367" t="s">
        <v>3</v>
      </c>
      <c r="G39" s="368" t="s">
        <v>4</v>
      </c>
    </row>
    <row r="40" spans="1:15">
      <c r="A40" s="147"/>
      <c r="B40" s="154" t="s">
        <v>74</v>
      </c>
      <c r="C40" s="154" t="s">
        <v>75</v>
      </c>
      <c r="D40" s="139" t="s">
        <v>74</v>
      </c>
      <c r="E40" s="152" t="s">
        <v>75</v>
      </c>
      <c r="F40" s="367"/>
      <c r="G40" s="368"/>
    </row>
    <row r="41" spans="1:15">
      <c r="A41" s="19" t="s">
        <v>60</v>
      </c>
      <c r="B41" s="311">
        <v>543593</v>
      </c>
      <c r="C41" s="311">
        <v>0</v>
      </c>
      <c r="D41" s="311">
        <v>873442</v>
      </c>
      <c r="E41" s="311">
        <v>0</v>
      </c>
      <c r="F41" s="28">
        <f t="shared" ref="F41" si="9">(((C41+B41)/(E41+D41))-((1)))</f>
        <v>-0.37764270552595369</v>
      </c>
      <c r="G41" s="29">
        <f t="shared" ref="G41" si="10">SUM(B41+C41)-(D41+E41)</f>
        <v>-329849</v>
      </c>
    </row>
    <row r="42" spans="1:15">
      <c r="A42" s="21" t="s">
        <v>61</v>
      </c>
      <c r="B42" s="366">
        <f>SUM(B41:C41)</f>
        <v>543593</v>
      </c>
      <c r="C42" s="366"/>
      <c r="D42" s="366">
        <f>SUM(D41:E41)</f>
        <v>873442</v>
      </c>
      <c r="E42" s="366"/>
      <c r="F42" s="22">
        <f>SUM(B42-D42)/D42</f>
        <v>-0.37764270552595364</v>
      </c>
      <c r="G42" s="23">
        <f>SUM(B42-D42)</f>
        <v>-329849</v>
      </c>
    </row>
    <row r="43" spans="1:15">
      <c r="A43" s="24"/>
      <c r="B43" s="25"/>
      <c r="C43" s="25"/>
      <c r="D43" s="25"/>
      <c r="E43" s="25"/>
      <c r="F43" s="26"/>
      <c r="G43" s="27"/>
    </row>
    <row r="44" spans="1:15">
      <c r="A44" s="361" t="s">
        <v>104</v>
      </c>
      <c r="B44" s="361"/>
      <c r="C44" s="361"/>
      <c r="D44" s="361"/>
      <c r="E44" s="361"/>
      <c r="F44" s="361"/>
      <c r="G44" s="361"/>
    </row>
    <row r="45" spans="1:15">
      <c r="A45" s="142" t="s">
        <v>2</v>
      </c>
      <c r="B45" s="362">
        <v>2026</v>
      </c>
      <c r="C45" s="363"/>
      <c r="D45" s="364">
        <v>2025</v>
      </c>
      <c r="E45" s="365"/>
      <c r="F45" s="143" t="s">
        <v>3</v>
      </c>
      <c r="G45" s="144" t="s">
        <v>4</v>
      </c>
    </row>
    <row r="46" spans="1:15">
      <c r="A46" s="142"/>
      <c r="B46" s="154" t="s">
        <v>74</v>
      </c>
      <c r="C46" s="154" t="s">
        <v>75</v>
      </c>
      <c r="D46" s="140" t="s">
        <v>74</v>
      </c>
      <c r="E46" s="141" t="s">
        <v>75</v>
      </c>
      <c r="F46" s="145"/>
      <c r="G46" s="146"/>
    </row>
    <row r="47" spans="1:15">
      <c r="A47" s="19" t="s">
        <v>62</v>
      </c>
      <c r="B47" s="19">
        <v>91425</v>
      </c>
      <c r="C47" s="19">
        <v>3105</v>
      </c>
      <c r="D47" s="19">
        <v>65689</v>
      </c>
      <c r="E47" s="19">
        <v>2625</v>
      </c>
      <c r="F47" s="33">
        <f t="shared" ref="F47" si="11">(((C47+B47)/(E47+D47))-((1)))</f>
        <v>0.38375735573967273</v>
      </c>
      <c r="G47" s="34">
        <f t="shared" ref="G47" si="12">SUM(B47+C47)-(D47+E47)</f>
        <v>26216</v>
      </c>
    </row>
    <row r="48" spans="1:15">
      <c r="A48" s="21" t="s">
        <v>63</v>
      </c>
      <c r="B48" s="366">
        <f>SUM(B47:C47)</f>
        <v>94530</v>
      </c>
      <c r="C48" s="366"/>
      <c r="D48" s="366">
        <f>SUM(D47:E47)</f>
        <v>68314</v>
      </c>
      <c r="E48" s="366"/>
      <c r="F48" s="22">
        <f>SUM(B48-D48)/D48</f>
        <v>0.38375735573967268</v>
      </c>
      <c r="G48" s="23">
        <f>SUM(B48-D48)</f>
        <v>26216</v>
      </c>
    </row>
    <row r="49" spans="1:7">
      <c r="A49" s="24"/>
      <c r="B49" s="25"/>
      <c r="C49" s="25"/>
      <c r="D49" s="25"/>
      <c r="E49" s="25"/>
      <c r="F49" s="26"/>
      <c r="G49" s="27"/>
    </row>
    <row r="50" spans="1:7">
      <c r="A50" s="361" t="s">
        <v>105</v>
      </c>
      <c r="B50" s="361"/>
      <c r="C50" s="361"/>
      <c r="D50" s="361"/>
      <c r="E50" s="361"/>
      <c r="F50" s="361"/>
      <c r="G50" s="361"/>
    </row>
    <row r="51" spans="1:7">
      <c r="A51" s="142" t="s">
        <v>2</v>
      </c>
      <c r="B51" s="362">
        <v>2026</v>
      </c>
      <c r="C51" s="363"/>
      <c r="D51" s="364">
        <v>2025</v>
      </c>
      <c r="E51" s="365"/>
      <c r="F51" s="143" t="s">
        <v>3</v>
      </c>
      <c r="G51" s="144" t="s">
        <v>4</v>
      </c>
    </row>
    <row r="52" spans="1:7">
      <c r="A52" s="142"/>
      <c r="B52" s="154" t="s">
        <v>74</v>
      </c>
      <c r="C52" s="154" t="s">
        <v>75</v>
      </c>
      <c r="D52" s="140" t="s">
        <v>74</v>
      </c>
      <c r="E52" s="141" t="s">
        <v>75</v>
      </c>
      <c r="F52" s="145"/>
      <c r="G52" s="146"/>
    </row>
    <row r="53" spans="1:7">
      <c r="A53" s="19" t="s">
        <v>54</v>
      </c>
      <c r="B53" s="19">
        <v>250</v>
      </c>
      <c r="C53" s="19">
        <v>470</v>
      </c>
      <c r="D53" s="19">
        <v>217</v>
      </c>
      <c r="E53" s="19">
        <v>306</v>
      </c>
      <c r="F53" s="33">
        <f t="shared" ref="F53" si="13">(((C53+B53)/(E53+D53))-((1)))</f>
        <v>0.37667304015296366</v>
      </c>
      <c r="G53" s="34">
        <f t="shared" ref="G53" si="14">SUM(B53+C53)-(D53+E53)</f>
        <v>197</v>
      </c>
    </row>
    <row r="54" spans="1:7">
      <c r="A54" s="21" t="s">
        <v>64</v>
      </c>
      <c r="B54" s="366">
        <f>SUM(B53:C53)</f>
        <v>720</v>
      </c>
      <c r="C54" s="366"/>
      <c r="D54" s="366">
        <f>SUM(D53:E53)</f>
        <v>523</v>
      </c>
      <c r="E54" s="366"/>
      <c r="F54" s="22">
        <f>SUM(B54-D54)/D54</f>
        <v>0.37667304015296366</v>
      </c>
      <c r="G54" s="23">
        <f>SUM(B54-D54)</f>
        <v>197</v>
      </c>
    </row>
    <row r="55" spans="1:7">
      <c r="A55" s="24"/>
      <c r="B55" s="25"/>
      <c r="C55" s="25"/>
      <c r="D55" s="25"/>
      <c r="E55" s="25"/>
      <c r="F55" s="26"/>
      <c r="G55" s="27"/>
    </row>
    <row r="56" spans="1:7">
      <c r="A56" s="24"/>
      <c r="B56" s="25"/>
      <c r="C56" s="25"/>
      <c r="D56" s="25"/>
      <c r="E56" s="25"/>
      <c r="F56" s="26"/>
      <c r="G56" s="27"/>
    </row>
    <row r="57" spans="1:7">
      <c r="A57" s="24"/>
      <c r="B57" s="25"/>
      <c r="C57" s="25"/>
      <c r="D57" s="25"/>
      <c r="E57" s="25"/>
      <c r="F57" s="26"/>
      <c r="G57" s="27"/>
    </row>
    <row r="58" spans="1:7">
      <c r="A58" s="24"/>
      <c r="B58" s="25"/>
      <c r="C58" s="25"/>
      <c r="D58" s="25"/>
      <c r="E58" s="25"/>
      <c r="F58" s="26"/>
      <c r="G58" s="27"/>
    </row>
    <row r="59" spans="1:7" ht="31.5" customHeight="1">
      <c r="A59" s="24"/>
      <c r="B59" s="25"/>
      <c r="C59" s="25"/>
      <c r="D59" s="25"/>
      <c r="E59" s="25"/>
      <c r="F59" s="26"/>
      <c r="G59" s="27"/>
    </row>
    <row r="60" spans="1:7">
      <c r="A60" s="351" t="s">
        <v>110</v>
      </c>
      <c r="B60" s="352"/>
      <c r="C60" s="352"/>
      <c r="D60" s="352"/>
      <c r="E60" s="352"/>
      <c r="F60" s="352"/>
      <c r="G60" s="353"/>
    </row>
    <row r="61" spans="1:7">
      <c r="A61" s="157" t="s">
        <v>2</v>
      </c>
      <c r="B61" s="354">
        <v>2026</v>
      </c>
      <c r="C61" s="355"/>
      <c r="D61" s="356">
        <v>2025</v>
      </c>
      <c r="E61" s="357"/>
      <c r="F61" s="358" t="s">
        <v>3</v>
      </c>
      <c r="G61" s="359" t="s">
        <v>4</v>
      </c>
    </row>
    <row r="62" spans="1:7">
      <c r="A62" s="155"/>
      <c r="B62" s="156" t="s">
        <v>74</v>
      </c>
      <c r="C62" s="156" t="s">
        <v>75</v>
      </c>
      <c r="D62" s="158" t="s">
        <v>74</v>
      </c>
      <c r="E62" s="159" t="s">
        <v>75</v>
      </c>
      <c r="F62" s="348"/>
      <c r="G62" s="360"/>
    </row>
    <row r="63" spans="1:7">
      <c r="A63" s="39" t="s">
        <v>111</v>
      </c>
      <c r="B63" s="40">
        <v>755612.97799999896</v>
      </c>
      <c r="C63" s="40">
        <v>382653.91700000002</v>
      </c>
      <c r="D63" s="40">
        <v>633879.96899999899</v>
      </c>
      <c r="E63" s="40">
        <v>246341.728</v>
      </c>
      <c r="F63" s="41">
        <f t="shared" ref="F63" si="15">(((C63+B63)/(E63+D63))-((1)))</f>
        <v>0.29315932438325287</v>
      </c>
      <c r="G63" s="42">
        <f t="shared" ref="G63" si="16">SUM(B63+C63)-(D63+E63)</f>
        <v>258045.19800000009</v>
      </c>
    </row>
    <row r="64" spans="1:7">
      <c r="A64" s="16" t="s">
        <v>36</v>
      </c>
      <c r="B64" s="339">
        <f>SUM(B63+C63)</f>
        <v>1138266.8949999991</v>
      </c>
      <c r="C64" s="340"/>
      <c r="D64" s="339">
        <f>SUM(D63+E63)</f>
        <v>880221.696999999</v>
      </c>
      <c r="E64" s="340"/>
      <c r="F64" s="17">
        <f>SUM(B64-D64)/D64</f>
        <v>0.29315932438325293</v>
      </c>
      <c r="G64" s="18">
        <f>SUM(B64-D64)</f>
        <v>258045.19800000009</v>
      </c>
    </row>
    <row r="65" spans="1:16">
      <c r="A65" s="30"/>
      <c r="B65" s="31"/>
      <c r="C65" s="31"/>
      <c r="D65" s="31"/>
      <c r="E65" s="31"/>
      <c r="F65" s="26"/>
      <c r="G65" s="32"/>
    </row>
    <row r="66" spans="1:16">
      <c r="A66" s="30"/>
      <c r="B66" s="31"/>
      <c r="C66" s="31"/>
      <c r="D66" s="31"/>
      <c r="E66" s="31"/>
      <c r="F66" s="26"/>
      <c r="G66" s="32"/>
    </row>
    <row r="67" spans="1:16">
      <c r="A67" s="342" t="s">
        <v>112</v>
      </c>
      <c r="B67" s="342"/>
      <c r="C67" s="342"/>
      <c r="D67" s="342"/>
      <c r="E67" s="342"/>
      <c r="F67" s="342"/>
      <c r="G67" s="342"/>
      <c r="L67" s="137"/>
    </row>
    <row r="68" spans="1:16">
      <c r="A68" s="157" t="s">
        <v>2</v>
      </c>
      <c r="B68" s="343">
        <v>2026</v>
      </c>
      <c r="C68" s="344"/>
      <c r="D68" s="345">
        <v>2025</v>
      </c>
      <c r="E68" s="346"/>
      <c r="F68" s="347" t="s">
        <v>3</v>
      </c>
      <c r="G68" s="349" t="s">
        <v>4</v>
      </c>
      <c r="J68" s="136"/>
      <c r="M68" s="135"/>
      <c r="N68" s="135"/>
    </row>
    <row r="69" spans="1:16">
      <c r="A69" s="155"/>
      <c r="B69" s="156" t="s">
        <v>65</v>
      </c>
      <c r="C69" s="156" t="s">
        <v>66</v>
      </c>
      <c r="D69" s="158" t="s">
        <v>67</v>
      </c>
      <c r="E69" s="159" t="s">
        <v>66</v>
      </c>
      <c r="F69" s="348"/>
      <c r="G69" s="350"/>
      <c r="I69" s="137"/>
      <c r="J69" s="135"/>
      <c r="L69" s="137"/>
      <c r="M69" s="135"/>
      <c r="P69" s="135"/>
    </row>
    <row r="70" spans="1:16">
      <c r="A70" s="39" t="s">
        <v>113</v>
      </c>
      <c r="B70" s="40">
        <v>146762</v>
      </c>
      <c r="C70" s="40">
        <v>119659</v>
      </c>
      <c r="D70" s="40">
        <v>149348</v>
      </c>
      <c r="E70" s="40">
        <v>107079</v>
      </c>
      <c r="F70" s="41">
        <f t="shared" ref="F70" si="17">(((C70+B70)/(E70+D70))-((1)))</f>
        <v>3.8974054994208807E-2</v>
      </c>
      <c r="G70" s="42">
        <f t="shared" ref="G70" si="18">SUM(B70+C70)-(D70+E70)</f>
        <v>9994</v>
      </c>
      <c r="I70" s="137"/>
      <c r="K70" s="135"/>
      <c r="L70" s="137"/>
    </row>
    <row r="71" spans="1:16">
      <c r="A71" s="16" t="s">
        <v>44</v>
      </c>
      <c r="B71" s="339">
        <f>SUM(B70+C70)</f>
        <v>266421</v>
      </c>
      <c r="C71" s="340"/>
      <c r="D71" s="339">
        <f>SUM(D70+E70)</f>
        <v>256427</v>
      </c>
      <c r="E71" s="340"/>
      <c r="F71" s="17">
        <f>SUM(B71-D71)/D71</f>
        <v>3.8974054994208876E-2</v>
      </c>
      <c r="G71" s="18">
        <f>SUM(B71-D71)</f>
        <v>9994</v>
      </c>
      <c r="K71" s="135"/>
      <c r="L71" s="137"/>
      <c r="M71" s="135"/>
    </row>
    <row r="72" spans="1:16">
      <c r="A72" s="30"/>
      <c r="B72" s="31"/>
      <c r="C72" s="31"/>
      <c r="D72" s="31"/>
      <c r="E72" s="31"/>
      <c r="F72" s="26"/>
      <c r="G72" s="32"/>
      <c r="J72" s="135"/>
      <c r="K72" s="135"/>
      <c r="M72" s="136"/>
    </row>
    <row r="73" spans="1:16">
      <c r="A73" s="342" t="s">
        <v>114</v>
      </c>
      <c r="B73" s="342"/>
      <c r="C73" s="342"/>
      <c r="D73" s="342"/>
      <c r="E73" s="342"/>
      <c r="F73" s="342"/>
      <c r="G73" s="342"/>
      <c r="J73" s="135"/>
      <c r="K73" s="135"/>
      <c r="M73" s="135"/>
    </row>
    <row r="74" spans="1:16">
      <c r="A74" s="157" t="s">
        <v>2</v>
      </c>
      <c r="B74" s="343">
        <v>2026</v>
      </c>
      <c r="C74" s="344"/>
      <c r="D74" s="345">
        <v>2025</v>
      </c>
      <c r="E74" s="346"/>
      <c r="F74" s="347" t="s">
        <v>3</v>
      </c>
      <c r="G74" s="349" t="s">
        <v>4</v>
      </c>
      <c r="I74" s="137"/>
      <c r="L74" s="137"/>
    </row>
    <row r="75" spans="1:16">
      <c r="A75" s="155"/>
      <c r="B75" s="156" t="s">
        <v>68</v>
      </c>
      <c r="C75" s="156" t="s">
        <v>69</v>
      </c>
      <c r="D75" s="158" t="s">
        <v>68</v>
      </c>
      <c r="E75" s="159" t="s">
        <v>69</v>
      </c>
      <c r="F75" s="348"/>
      <c r="G75" s="350"/>
      <c r="L75" s="137"/>
    </row>
    <row r="76" spans="1:16">
      <c r="A76" s="39" t="s">
        <v>115</v>
      </c>
      <c r="B76" s="40">
        <v>30997</v>
      </c>
      <c r="C76" s="40">
        <v>37490</v>
      </c>
      <c r="D76" s="40">
        <v>27819</v>
      </c>
      <c r="E76" s="40">
        <v>31635</v>
      </c>
      <c r="F76" s="41">
        <f t="shared" ref="F76" si="19">(((C76+B76)/(E76+D76))-((1)))</f>
        <v>0.1519325865374912</v>
      </c>
      <c r="G76" s="42">
        <f t="shared" ref="G76" si="20">SUM(B76+C76)-(D76+E76)</f>
        <v>9033</v>
      </c>
      <c r="L76" s="137"/>
    </row>
    <row r="77" spans="1:16">
      <c r="A77" s="16" t="s">
        <v>44</v>
      </c>
      <c r="B77" s="339">
        <f>SUM(B76+C76)</f>
        <v>68487</v>
      </c>
      <c r="C77" s="340"/>
      <c r="D77" s="339">
        <f>SUM(D76+E76)</f>
        <v>59454</v>
      </c>
      <c r="E77" s="340"/>
      <c r="F77" s="17">
        <f>SUM(B77-D77)/D77</f>
        <v>0.15193258653749117</v>
      </c>
      <c r="G77" s="18">
        <f>SUM(B77-D77)</f>
        <v>9033</v>
      </c>
      <c r="M77" s="135"/>
    </row>
    <row r="78" spans="1:16">
      <c r="A78" s="331" t="s">
        <v>70</v>
      </c>
      <c r="B78" s="331"/>
      <c r="C78" s="331"/>
      <c r="D78" s="331"/>
      <c r="E78" s="331"/>
      <c r="F78" s="331"/>
      <c r="G78" s="331"/>
      <c r="J78" s="136"/>
      <c r="K78" s="137"/>
      <c r="L78" s="137"/>
    </row>
    <row r="79" spans="1:16">
      <c r="A79" s="30"/>
      <c r="B79" s="31"/>
      <c r="C79" s="31"/>
      <c r="D79" s="31"/>
      <c r="E79" s="31"/>
      <c r="F79" s="26"/>
      <c r="G79" s="32"/>
      <c r="J79" s="137"/>
      <c r="K79" s="137"/>
      <c r="L79" s="137"/>
      <c r="M79" s="135"/>
    </row>
    <row r="80" spans="1:16">
      <c r="A80" s="337" t="s">
        <v>116</v>
      </c>
      <c r="B80" s="337"/>
      <c r="C80" s="337"/>
      <c r="D80" s="337"/>
      <c r="E80" s="337"/>
      <c r="F80" s="337"/>
      <c r="G80" s="337"/>
      <c r="J80" s="136"/>
      <c r="K80" s="136"/>
    </row>
    <row r="81" spans="1:13">
      <c r="A81" s="159" t="s">
        <v>2</v>
      </c>
      <c r="B81" s="338">
        <v>2026</v>
      </c>
      <c r="C81" s="338"/>
      <c r="D81" s="337">
        <v>2025</v>
      </c>
      <c r="E81" s="337"/>
      <c r="F81" s="338" t="s">
        <v>3</v>
      </c>
      <c r="G81" s="341" t="s">
        <v>4</v>
      </c>
      <c r="J81" s="136"/>
      <c r="K81" s="136"/>
      <c r="L81" s="137"/>
    </row>
    <row r="82" spans="1:13">
      <c r="A82" s="159"/>
      <c r="B82" s="168" t="s">
        <v>68</v>
      </c>
      <c r="C82" s="168" t="s">
        <v>69</v>
      </c>
      <c r="D82" s="168" t="s">
        <v>68</v>
      </c>
      <c r="E82" s="159" t="s">
        <v>69</v>
      </c>
      <c r="F82" s="338"/>
      <c r="G82" s="341"/>
      <c r="J82" s="136"/>
      <c r="K82" s="136"/>
      <c r="L82" s="137"/>
      <c r="M82" s="137"/>
    </row>
    <row r="83" spans="1:13">
      <c r="A83" s="164" t="s">
        <v>117</v>
      </c>
      <c r="B83" s="165">
        <v>3323</v>
      </c>
      <c r="C83" s="165">
        <v>6558</v>
      </c>
      <c r="D83" s="165">
        <v>3014</v>
      </c>
      <c r="E83" s="165">
        <v>4842</v>
      </c>
      <c r="F83" s="166">
        <f t="shared" ref="F83" si="21">(((C83+B83)/(E83+D83))-((1)))</f>
        <v>0.257764765784114</v>
      </c>
      <c r="G83" s="167">
        <f t="shared" ref="G83" si="22">SUM(B83+C83)-(D83+E83)</f>
        <v>2025</v>
      </c>
      <c r="J83" s="136"/>
      <c r="K83" s="136"/>
    </row>
    <row r="84" spans="1:13">
      <c r="A84" s="16" t="s">
        <v>44</v>
      </c>
      <c r="B84" s="339">
        <f>SUM(B83+C83)</f>
        <v>9881</v>
      </c>
      <c r="C84" s="340"/>
      <c r="D84" s="339">
        <f>SUM(D83+E83)</f>
        <v>7856</v>
      </c>
      <c r="E84" s="340"/>
      <c r="F84" s="17">
        <f>SUM(B84-D84)/D84</f>
        <v>0.25776476578411406</v>
      </c>
      <c r="G84" s="18">
        <f>SUM(B84-D84)</f>
        <v>2025</v>
      </c>
      <c r="J84" s="136"/>
      <c r="K84" s="137"/>
      <c r="L84" s="137"/>
    </row>
    <row r="85" spans="1:13">
      <c r="A85" s="331" t="s">
        <v>118</v>
      </c>
      <c r="B85" s="331"/>
      <c r="C85" s="331"/>
      <c r="D85" s="331"/>
      <c r="E85" s="331"/>
      <c r="F85" s="331"/>
      <c r="G85" s="331"/>
    </row>
    <row r="86" spans="1:13">
      <c r="A86" s="30"/>
      <c r="B86" s="31"/>
      <c r="C86" s="31"/>
      <c r="D86" s="31"/>
      <c r="E86" s="31"/>
      <c r="F86" s="26"/>
      <c r="G86" s="32"/>
      <c r="I86" s="137"/>
    </row>
    <row r="87" spans="1:13">
      <c r="A87" s="332" t="s">
        <v>106</v>
      </c>
      <c r="B87" s="332"/>
      <c r="C87" s="332"/>
      <c r="D87" s="332"/>
      <c r="E87" s="332"/>
      <c r="F87" s="332"/>
      <c r="G87" s="332"/>
      <c r="K87" s="135"/>
      <c r="L87" s="137"/>
    </row>
    <row r="88" spans="1:13">
      <c r="A88" s="185" t="s">
        <v>2</v>
      </c>
      <c r="B88" s="333">
        <v>2026</v>
      </c>
      <c r="C88" s="333"/>
      <c r="D88" s="332">
        <v>2025</v>
      </c>
      <c r="E88" s="332"/>
      <c r="F88" s="333" t="s">
        <v>3</v>
      </c>
      <c r="G88" s="336" t="s">
        <v>4</v>
      </c>
    </row>
    <row r="89" spans="1:13">
      <c r="A89" s="185"/>
      <c r="B89" s="186" t="s">
        <v>74</v>
      </c>
      <c r="C89" s="186" t="s">
        <v>75</v>
      </c>
      <c r="D89" s="186" t="s">
        <v>74</v>
      </c>
      <c r="E89" s="185" t="s">
        <v>75</v>
      </c>
      <c r="F89" s="333"/>
      <c r="G89" s="336"/>
    </row>
    <row r="90" spans="1:13">
      <c r="A90" s="44" t="s">
        <v>6</v>
      </c>
      <c r="B90" s="45">
        <v>1223955.79999999</v>
      </c>
      <c r="C90" s="46">
        <v>0</v>
      </c>
      <c r="D90" s="45">
        <v>1075146.29</v>
      </c>
      <c r="E90" s="46">
        <v>0</v>
      </c>
      <c r="F90" s="33">
        <f t="shared" ref="F90:F102" si="23">(((C90+B90)/(E90+D90))-((1)))</f>
        <v>0.13840861600330689</v>
      </c>
      <c r="G90" s="34">
        <f t="shared" ref="G90:G102" si="24">SUM(B90+C90)-(D90+E90)</f>
        <v>148809.50999999</v>
      </c>
    </row>
    <row r="91" spans="1:13">
      <c r="A91" s="5" t="s">
        <v>8</v>
      </c>
      <c r="B91" s="6">
        <v>805469.99399999995</v>
      </c>
      <c r="C91" s="6">
        <v>0</v>
      </c>
      <c r="D91" s="6">
        <v>535792.23300000001</v>
      </c>
      <c r="E91" s="6">
        <v>0</v>
      </c>
      <c r="F91" s="33">
        <f t="shared" si="23"/>
        <v>0.50332525257043037</v>
      </c>
      <c r="G91" s="34">
        <f t="shared" si="24"/>
        <v>269677.76099999994</v>
      </c>
    </row>
    <row r="92" spans="1:13">
      <c r="A92" s="1" t="s">
        <v>10</v>
      </c>
      <c r="B92" s="2">
        <v>799561.09</v>
      </c>
      <c r="C92" s="6">
        <v>0</v>
      </c>
      <c r="D92" s="2">
        <v>746539.47900000005</v>
      </c>
      <c r="E92" s="6">
        <v>0</v>
      </c>
      <c r="F92" s="33">
        <f t="shared" si="23"/>
        <v>7.1023184294316311E-2</v>
      </c>
      <c r="G92" s="34">
        <f t="shared" si="24"/>
        <v>53021.610999999917</v>
      </c>
    </row>
    <row r="93" spans="1:13">
      <c r="A93" s="1" t="s">
        <v>12</v>
      </c>
      <c r="B93" s="2">
        <v>413180.95899999997</v>
      </c>
      <c r="C93" s="6">
        <v>0</v>
      </c>
      <c r="D93" s="2">
        <v>371664.17800000001</v>
      </c>
      <c r="E93" s="6">
        <v>0</v>
      </c>
      <c r="F93" s="33">
        <f t="shared" si="23"/>
        <v>0.11170509147104291</v>
      </c>
      <c r="G93" s="34">
        <f t="shared" si="24"/>
        <v>41516.780999999959</v>
      </c>
    </row>
    <row r="94" spans="1:13">
      <c r="A94" s="1" t="s">
        <v>14</v>
      </c>
      <c r="B94" s="2">
        <v>54150.53</v>
      </c>
      <c r="C94" s="6">
        <v>0</v>
      </c>
      <c r="D94" s="2">
        <v>19589.78</v>
      </c>
      <c r="E94" s="6">
        <v>0</v>
      </c>
      <c r="F94" s="33">
        <f t="shared" si="23"/>
        <v>1.7642234879615799</v>
      </c>
      <c r="G94" s="34">
        <f t="shared" si="24"/>
        <v>34560.75</v>
      </c>
    </row>
    <row r="95" spans="1:13">
      <c r="A95" s="1" t="s">
        <v>16</v>
      </c>
      <c r="B95" s="2">
        <v>0</v>
      </c>
      <c r="C95" s="6">
        <v>21362.929</v>
      </c>
      <c r="D95" s="2">
        <v>0</v>
      </c>
      <c r="E95" s="6">
        <v>12081.59</v>
      </c>
      <c r="F95" s="33">
        <f t="shared" si="23"/>
        <v>0.7682216496338643</v>
      </c>
      <c r="G95" s="34">
        <f t="shared" si="24"/>
        <v>9281.3389999999999</v>
      </c>
    </row>
    <row r="96" spans="1:13">
      <c r="A96" s="1" t="s">
        <v>73</v>
      </c>
      <c r="B96" s="2">
        <v>32962.339</v>
      </c>
      <c r="C96" s="6">
        <v>114073.995</v>
      </c>
      <c r="D96" s="2">
        <v>35960.603999999999</v>
      </c>
      <c r="E96" s="6">
        <v>0</v>
      </c>
      <c r="F96" s="33">
        <f t="shared" si="23"/>
        <v>3.0888171400013196</v>
      </c>
      <c r="G96" s="34">
        <f>SUM(B96+C96)-(D96+E96)</f>
        <v>111075.73000000001</v>
      </c>
    </row>
    <row r="97" spans="1:7">
      <c r="A97" s="1" t="s">
        <v>17</v>
      </c>
      <c r="B97" s="2">
        <v>0</v>
      </c>
      <c r="C97" s="6">
        <v>0</v>
      </c>
      <c r="D97" s="2">
        <v>0</v>
      </c>
      <c r="E97" s="6">
        <v>0</v>
      </c>
      <c r="F97" s="33">
        <v>0</v>
      </c>
      <c r="G97" s="34">
        <f t="shared" si="24"/>
        <v>0</v>
      </c>
    </row>
    <row r="98" spans="1:7">
      <c r="A98" s="1" t="s">
        <v>19</v>
      </c>
      <c r="B98" s="2">
        <v>13164.35</v>
      </c>
      <c r="C98" s="6">
        <v>33346.586000000003</v>
      </c>
      <c r="D98" s="2">
        <v>4457.6869999999999</v>
      </c>
      <c r="E98" s="6">
        <v>0</v>
      </c>
      <c r="F98" s="33">
        <f t="shared" si="23"/>
        <v>9.4338720955508997</v>
      </c>
      <c r="G98" s="34">
        <f t="shared" si="24"/>
        <v>42053.249000000003</v>
      </c>
    </row>
    <row r="99" spans="1:7">
      <c r="A99" s="1" t="s">
        <v>20</v>
      </c>
      <c r="B99" s="2">
        <v>7153.98</v>
      </c>
      <c r="C99" s="6">
        <v>25560.793000000001</v>
      </c>
      <c r="D99" s="2">
        <v>2853.1080000000002</v>
      </c>
      <c r="E99" s="6">
        <v>0</v>
      </c>
      <c r="F99" s="33">
        <f t="shared" si="23"/>
        <v>10.466363348320497</v>
      </c>
      <c r="G99" s="34">
        <f t="shared" si="24"/>
        <v>29861.665000000001</v>
      </c>
    </row>
    <row r="100" spans="1:7">
      <c r="A100" s="1" t="s">
        <v>71</v>
      </c>
      <c r="B100" s="2">
        <v>0</v>
      </c>
      <c r="C100" s="6">
        <v>0</v>
      </c>
      <c r="D100" s="2">
        <v>0</v>
      </c>
      <c r="E100" s="6">
        <v>32750.394</v>
      </c>
      <c r="F100" s="33">
        <f t="shared" si="23"/>
        <v>-1</v>
      </c>
      <c r="G100" s="34">
        <f t="shared" si="24"/>
        <v>-32750.394</v>
      </c>
    </row>
    <row r="101" spans="1:7">
      <c r="A101" s="1" t="s">
        <v>77</v>
      </c>
      <c r="B101" s="2">
        <v>302699.995</v>
      </c>
      <c r="C101" s="6">
        <v>0</v>
      </c>
      <c r="D101" s="2">
        <v>0</v>
      </c>
      <c r="E101" s="6">
        <v>0</v>
      </c>
      <c r="F101" s="33">
        <v>1</v>
      </c>
      <c r="G101" s="34">
        <f t="shared" si="24"/>
        <v>302699.995</v>
      </c>
    </row>
    <row r="102" spans="1:7" ht="15.75">
      <c r="A102" s="14" t="s">
        <v>44</v>
      </c>
      <c r="B102" s="15">
        <f>SUM(B90:B101)</f>
        <v>3652299.0369999898</v>
      </c>
      <c r="C102" s="15">
        <f t="shared" ref="C102:E102" si="25">SUM(C90:C101)</f>
        <v>194344.30300000001</v>
      </c>
      <c r="D102" s="15">
        <f t="shared" si="25"/>
        <v>2792003.3589999997</v>
      </c>
      <c r="E102" s="15">
        <f t="shared" si="25"/>
        <v>44831.983999999997</v>
      </c>
      <c r="F102" s="310">
        <f t="shared" si="23"/>
        <v>0.35596285117207449</v>
      </c>
      <c r="G102" s="305">
        <f t="shared" si="24"/>
        <v>1009807.9969999897</v>
      </c>
    </row>
    <row r="103" spans="1:7" ht="15.75">
      <c r="A103" s="47" t="s">
        <v>23</v>
      </c>
      <c r="B103" s="334">
        <f>SUM(B102+C102)</f>
        <v>3846643.3399999896</v>
      </c>
      <c r="C103" s="335"/>
      <c r="D103" s="334">
        <f>SUM(D102+E102)</f>
        <v>2836835.3429999999</v>
      </c>
      <c r="E103" s="335"/>
      <c r="F103" s="48">
        <f>SUM(B103-D103)/D103</f>
        <v>0.35596285117207443</v>
      </c>
      <c r="G103" s="49">
        <f>SUM(B103-D103)</f>
        <v>1009807.9969999897</v>
      </c>
    </row>
  </sheetData>
  <mergeCells count="72">
    <mergeCell ref="A1:G1"/>
    <mergeCell ref="A2:G2"/>
    <mergeCell ref="B3:C3"/>
    <mergeCell ref="D3:E3"/>
    <mergeCell ref="B12:C12"/>
    <mergeCell ref="D12:E12"/>
    <mergeCell ref="A14:G14"/>
    <mergeCell ref="B15:C15"/>
    <mergeCell ref="D15:E15"/>
    <mergeCell ref="B30:C30"/>
    <mergeCell ref="D30:E30"/>
    <mergeCell ref="A32:G32"/>
    <mergeCell ref="B33:C33"/>
    <mergeCell ref="D33:E33"/>
    <mergeCell ref="B36:C36"/>
    <mergeCell ref="D36:E36"/>
    <mergeCell ref="F33:F34"/>
    <mergeCell ref="G33:G34"/>
    <mergeCell ref="A38:G38"/>
    <mergeCell ref="B39:C39"/>
    <mergeCell ref="D39:E39"/>
    <mergeCell ref="B42:C42"/>
    <mergeCell ref="D42:E42"/>
    <mergeCell ref="F39:F40"/>
    <mergeCell ref="G39:G40"/>
    <mergeCell ref="A44:G44"/>
    <mergeCell ref="B45:C45"/>
    <mergeCell ref="D45:E45"/>
    <mergeCell ref="B48:C48"/>
    <mergeCell ref="D48:E48"/>
    <mergeCell ref="A50:G50"/>
    <mergeCell ref="B51:C51"/>
    <mergeCell ref="D51:E51"/>
    <mergeCell ref="B54:C54"/>
    <mergeCell ref="D54:E54"/>
    <mergeCell ref="A60:G60"/>
    <mergeCell ref="B61:C61"/>
    <mergeCell ref="D61:E61"/>
    <mergeCell ref="B64:C64"/>
    <mergeCell ref="D64:E64"/>
    <mergeCell ref="F61:F62"/>
    <mergeCell ref="G61:G62"/>
    <mergeCell ref="A67:G67"/>
    <mergeCell ref="B68:C68"/>
    <mergeCell ref="D68:E68"/>
    <mergeCell ref="B71:C71"/>
    <mergeCell ref="D71:E71"/>
    <mergeCell ref="F68:F69"/>
    <mergeCell ref="G68:G69"/>
    <mergeCell ref="A73:G73"/>
    <mergeCell ref="B74:C74"/>
    <mergeCell ref="D74:E74"/>
    <mergeCell ref="B77:C77"/>
    <mergeCell ref="D77:E77"/>
    <mergeCell ref="F74:F75"/>
    <mergeCell ref="G74:G75"/>
    <mergeCell ref="A78:G78"/>
    <mergeCell ref="A80:G80"/>
    <mergeCell ref="B81:C81"/>
    <mergeCell ref="D81:E81"/>
    <mergeCell ref="B84:C84"/>
    <mergeCell ref="D84:E84"/>
    <mergeCell ref="F81:F82"/>
    <mergeCell ref="G81:G82"/>
    <mergeCell ref="A85:G85"/>
    <mergeCell ref="A87:G87"/>
    <mergeCell ref="B88:C88"/>
    <mergeCell ref="D88:E88"/>
    <mergeCell ref="B103:C103"/>
    <mergeCell ref="D103:E103"/>
    <mergeCell ref="F88:F89"/>
    <mergeCell ref="G88:G89"/>
  </mergeCells>
  <pageMargins left="0.7" right="0.7" top="0.75" bottom="0.75" header="0.3" footer="0.3"/>
  <pageSetup scale="8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6"/>
  <sheetViews>
    <sheetView rightToLeft="1" zoomScale="110" zoomScaleNormal="110" workbookViewId="0">
      <selection activeCell="O9" sqref="O9"/>
    </sheetView>
  </sheetViews>
  <sheetFormatPr defaultColWidth="9" defaultRowHeight="15"/>
  <cols>
    <col min="1" max="1" width="9" style="196"/>
    <col min="2" max="2" width="20.42578125" style="196" customWidth="1"/>
    <col min="3" max="3" width="12.28515625" style="196" bestFit="1" customWidth="1"/>
    <col min="4" max="4" width="10.140625" style="196" bestFit="1" customWidth="1"/>
    <col min="5" max="5" width="11.28515625" style="198" customWidth="1"/>
    <col min="6" max="6" width="12.140625" style="200" bestFit="1" customWidth="1"/>
    <col min="7" max="7" width="5" style="199" customWidth="1"/>
    <col min="8" max="8" width="21" style="199" customWidth="1"/>
    <col min="9" max="9" width="13.28515625" style="198" customWidth="1"/>
    <col min="10" max="10" width="11.28515625" style="196" customWidth="1"/>
    <col min="11" max="11" width="9.7109375" style="198" bestFit="1" customWidth="1"/>
    <col min="12" max="12" width="14.7109375" style="197" customWidth="1"/>
    <col min="13" max="14" width="9" style="196"/>
    <col min="15" max="15" width="10" style="196" bestFit="1" customWidth="1"/>
    <col min="16" max="16384" width="9" style="196"/>
  </cols>
  <sheetData>
    <row r="1" spans="2:18" ht="40.5" customHeight="1">
      <c r="B1" s="282"/>
      <c r="C1" s="282"/>
      <c r="D1" s="282"/>
      <c r="E1" s="252"/>
      <c r="F1" s="284"/>
      <c r="G1" s="201"/>
      <c r="H1" s="201"/>
      <c r="I1" s="252"/>
      <c r="J1" s="282"/>
      <c r="K1" s="252"/>
      <c r="L1" s="281"/>
    </row>
    <row r="2" spans="2:18">
      <c r="B2" s="282"/>
      <c r="C2" s="282"/>
      <c r="D2" s="282"/>
      <c r="E2" s="252"/>
      <c r="F2" s="283"/>
      <c r="G2" s="201"/>
      <c r="H2" s="201"/>
      <c r="I2" s="252"/>
      <c r="J2" s="282"/>
      <c r="K2" s="252"/>
      <c r="L2" s="281"/>
    </row>
    <row r="3" spans="2:18" ht="10.5" customHeight="1">
      <c r="B3" s="282"/>
      <c r="C3" s="282"/>
      <c r="D3" s="282"/>
      <c r="E3" s="252"/>
      <c r="F3" s="283"/>
      <c r="G3" s="201"/>
      <c r="H3" s="201"/>
      <c r="I3" s="252"/>
      <c r="J3" s="282"/>
      <c r="K3" s="252"/>
      <c r="L3" s="281"/>
    </row>
    <row r="4" spans="2:18" ht="15" customHeight="1">
      <c r="B4" s="386" t="s">
        <v>86</v>
      </c>
      <c r="C4" s="387"/>
      <c r="D4" s="387"/>
      <c r="E4" s="387"/>
      <c r="F4" s="388"/>
      <c r="G4" s="201"/>
      <c r="H4" s="389" t="s">
        <v>90</v>
      </c>
      <c r="I4" s="390"/>
      <c r="J4" s="390"/>
      <c r="K4" s="390"/>
      <c r="L4" s="391"/>
    </row>
    <row r="5" spans="2:18" ht="18" customHeight="1">
      <c r="B5" s="217" t="s">
        <v>2</v>
      </c>
      <c r="C5" s="217">
        <v>2025</v>
      </c>
      <c r="D5" s="217">
        <v>2026</v>
      </c>
      <c r="E5" s="216" t="s">
        <v>3</v>
      </c>
      <c r="F5" s="215" t="s">
        <v>4</v>
      </c>
      <c r="G5" s="201"/>
      <c r="H5" s="280" t="s">
        <v>2</v>
      </c>
      <c r="I5" s="279">
        <v>2025</v>
      </c>
      <c r="J5" s="280">
        <v>2026</v>
      </c>
      <c r="K5" s="279" t="s">
        <v>3</v>
      </c>
      <c r="L5" s="278" t="s">
        <v>4</v>
      </c>
    </row>
    <row r="6" spans="2:18">
      <c r="B6" s="206" t="s">
        <v>5</v>
      </c>
      <c r="C6" s="204">
        <f>SUM('صادر وارد شهرية  (2)'!D4+'صادر وارد شهرية  (2)'!E4)</f>
        <v>149000</v>
      </c>
      <c r="D6" s="204">
        <f>SUM('صادر وارد شهرية  (2)'!B4+'صادر وارد شهرية  (2)'!C4)</f>
        <v>242699</v>
      </c>
      <c r="E6" s="203">
        <f t="shared" ref="E6:E11" si="0">SUM(D6-C6)/C6</f>
        <v>0.62885234899328857</v>
      </c>
      <c r="F6" s="202">
        <f t="shared" ref="F6:F12" si="1">SUM(D6-C6)</f>
        <v>93699</v>
      </c>
      <c r="G6" s="201"/>
      <c r="H6" s="277" t="s">
        <v>6</v>
      </c>
      <c r="I6" s="276">
        <f>SUM('صادر وارد شهرية  (2)'!D85+'صادر وارد شهرية  (2)'!E85)</f>
        <v>139405.31</v>
      </c>
      <c r="J6" s="275">
        <f>SUM('صادر وارد شهرية  (2)'!B85+'صادر وارد شهرية  (2)'!C85)</f>
        <v>138987.54999999999</v>
      </c>
      <c r="K6" s="264">
        <f t="shared" ref="K6:K12" si="2">SUM(J6-I6)/I6</f>
        <v>-2.9967294646094135E-3</v>
      </c>
      <c r="L6" s="274">
        <f t="shared" ref="L6:L18" si="3">SUM(J6-I6)</f>
        <v>-417.76000000000931</v>
      </c>
      <c r="P6" s="234"/>
    </row>
    <row r="7" spans="2:18">
      <c r="B7" s="273" t="s">
        <v>7</v>
      </c>
      <c r="C7" s="204">
        <f>SUM('صادر وارد شهرية  (2)'!D5+'صادر وارد شهرية  (2)'!E5)</f>
        <v>157811</v>
      </c>
      <c r="D7" s="204">
        <f>SUM('صادر وارد شهرية  (2)'!B5+'صادر وارد شهرية  (2)'!C5)</f>
        <v>57399</v>
      </c>
      <c r="E7" s="203">
        <f t="shared" si="0"/>
        <v>-0.63628010721686068</v>
      </c>
      <c r="F7" s="253">
        <f t="shared" si="1"/>
        <v>-100412</v>
      </c>
      <c r="G7" s="201"/>
      <c r="H7" s="273" t="s">
        <v>8</v>
      </c>
      <c r="I7" s="276">
        <f>SUM('صادر وارد شهرية  (2)'!D86+'صادر وارد شهرية  (2)'!E86)</f>
        <v>60791.468999999997</v>
      </c>
      <c r="J7" s="275">
        <f>SUM('صادر وارد شهرية  (2)'!B86+'صادر وارد شهرية  (2)'!C86)</f>
        <v>125873.212</v>
      </c>
      <c r="K7" s="264">
        <f t="shared" si="2"/>
        <v>1.0705736194662445</v>
      </c>
      <c r="L7" s="253">
        <f t="shared" si="3"/>
        <v>65081.743000000002</v>
      </c>
      <c r="P7" s="234"/>
    </row>
    <row r="8" spans="2:18">
      <c r="B8" s="273" t="s">
        <v>9</v>
      </c>
      <c r="C8" s="204">
        <f>SUM('صادر وارد شهرية  (2)'!D6+'صادر وارد شهرية  (2)'!E6)</f>
        <v>89911</v>
      </c>
      <c r="D8" s="204">
        <f>SUM('صادر وارد شهرية  (2)'!B6+'صادر وارد شهرية  (2)'!C6)</f>
        <v>154797</v>
      </c>
      <c r="E8" s="203">
        <f t="shared" si="0"/>
        <v>0.72166920621503483</v>
      </c>
      <c r="F8" s="253">
        <f t="shared" si="1"/>
        <v>64886</v>
      </c>
      <c r="G8" s="201"/>
      <c r="H8" s="206" t="s">
        <v>10</v>
      </c>
      <c r="I8" s="276">
        <f>SUM('صادر وارد شهرية  (2)'!D87+'صادر وارد شهرية  (2)'!E87)</f>
        <v>72819.716</v>
      </c>
      <c r="J8" s="275">
        <f>SUM('صادر وارد شهرية  (2)'!B87+'صادر وارد شهرية  (2)'!C87)</f>
        <v>87112.171000000002</v>
      </c>
      <c r="K8" s="264">
        <f t="shared" si="2"/>
        <v>0.19627177617666075</v>
      </c>
      <c r="L8" s="202">
        <f t="shared" si="3"/>
        <v>14292.455000000002</v>
      </c>
      <c r="P8" s="234"/>
    </row>
    <row r="9" spans="2:18">
      <c r="B9" s="206" t="s">
        <v>11</v>
      </c>
      <c r="C9" s="204">
        <f>SUM('صادر وارد شهرية  (2)'!D7+'صادر وارد شهرية  (2)'!E7)</f>
        <v>78313</v>
      </c>
      <c r="D9" s="204">
        <f>SUM('صادر وارد شهرية  (2)'!B7+'صادر وارد شهرية  (2)'!C7)</f>
        <v>38909</v>
      </c>
      <c r="E9" s="203">
        <f t="shared" si="0"/>
        <v>-0.50316039482589092</v>
      </c>
      <c r="F9" s="202">
        <f t="shared" si="1"/>
        <v>-39404</v>
      </c>
      <c r="G9" s="201"/>
      <c r="H9" s="206" t="s">
        <v>12</v>
      </c>
      <c r="I9" s="276">
        <f>SUM('صادر وارد شهرية  (2)'!D88+'صادر وارد شهرية  (2)'!E88)</f>
        <v>17877.217000000001</v>
      </c>
      <c r="J9" s="275">
        <f>SUM('صادر وارد شهرية  (2)'!B88+'صادر وارد شهرية  (2)'!C88)</f>
        <v>23603.947</v>
      </c>
      <c r="K9" s="264">
        <f t="shared" si="2"/>
        <v>0.32033677277621003</v>
      </c>
      <c r="L9" s="202">
        <f t="shared" si="3"/>
        <v>5726.73</v>
      </c>
      <c r="O9" s="234"/>
      <c r="P9" s="234"/>
    </row>
    <row r="10" spans="2:18">
      <c r="B10" s="206" t="s">
        <v>79</v>
      </c>
      <c r="C10" s="204">
        <f>SUM('صادر وارد شهرية  (2)'!D8+'صادر وارد شهرية  (2)'!E8)</f>
        <v>0</v>
      </c>
      <c r="D10" s="204">
        <f>SUM('صادر وارد شهرية  (2)'!B8+'صادر وارد شهرية  (2)'!C8)</f>
        <v>103300</v>
      </c>
      <c r="E10" s="203">
        <v>1</v>
      </c>
      <c r="F10" s="202">
        <f t="shared" si="1"/>
        <v>103300</v>
      </c>
      <c r="G10" s="201"/>
      <c r="H10" s="206" t="s">
        <v>14</v>
      </c>
      <c r="I10" s="276">
        <f>SUM('صادر وارد شهرية  (2)'!D89+'صادر وارد شهرية  (2)'!E89)</f>
        <v>0</v>
      </c>
      <c r="J10" s="275">
        <f>SUM('صادر وارد شهرية  (2)'!B89+'صادر وارد شهرية  (2)'!C89)</f>
        <v>5200.9399999999996</v>
      </c>
      <c r="K10" s="264">
        <v>1</v>
      </c>
      <c r="L10" s="202">
        <f t="shared" si="3"/>
        <v>5200.9399999999996</v>
      </c>
      <c r="O10" s="234"/>
      <c r="P10" s="234"/>
    </row>
    <row r="11" spans="2:18">
      <c r="B11" s="206" t="s">
        <v>13</v>
      </c>
      <c r="C11" s="204">
        <f>SUM('صادر وارد شهرية  (2)'!D9+'صادر وارد شهرية  (2)'!E9)</f>
        <v>0</v>
      </c>
      <c r="D11" s="204">
        <f>SUM('صادر وارد شهرية  (2)'!B9+'صادر وارد شهرية  (2)'!C9)</f>
        <v>99999</v>
      </c>
      <c r="E11" s="203">
        <v>1</v>
      </c>
      <c r="F11" s="202">
        <f t="shared" si="1"/>
        <v>99999</v>
      </c>
      <c r="G11" s="201"/>
      <c r="H11" s="206" t="s">
        <v>16</v>
      </c>
      <c r="I11" s="276">
        <f>SUM('صادر وارد شهرية  (2)'!D90+'صادر وارد شهرية  (2)'!E90)</f>
        <v>0</v>
      </c>
      <c r="J11" s="275">
        <f>SUM('صادر وارد شهرية  (2)'!B90+'صادر وارد شهرية  (2)'!C90)</f>
        <v>7595</v>
      </c>
      <c r="K11" s="264">
        <v>1</v>
      </c>
      <c r="L11" s="202">
        <f t="shared" si="3"/>
        <v>7595</v>
      </c>
      <c r="O11" s="234"/>
      <c r="P11" s="234"/>
      <c r="Q11" s="234"/>
      <c r="R11" s="234"/>
    </row>
    <row r="12" spans="2:18">
      <c r="B12" s="272" t="s">
        <v>15</v>
      </c>
      <c r="C12" s="271">
        <f>SUM(C6:C11)</f>
        <v>475035</v>
      </c>
      <c r="D12" s="271">
        <f>SUM(D6:D11)</f>
        <v>697103</v>
      </c>
      <c r="E12" s="270">
        <f>SUM(D12-C12)/C12</f>
        <v>0.46747713326386475</v>
      </c>
      <c r="F12" s="269">
        <f t="shared" si="1"/>
        <v>222068</v>
      </c>
      <c r="G12" s="201"/>
      <c r="H12" s="206" t="s">
        <v>73</v>
      </c>
      <c r="I12" s="276">
        <f>SUM('صادر وارد شهرية  (2)'!D91+'صادر وارد شهرية  (2)'!E91)</f>
        <v>35960.603999999999</v>
      </c>
      <c r="J12" s="275">
        <f>SUM('صادر وارد شهرية  (2)'!B91+'صادر وارد شهرية  (2)'!C91)</f>
        <v>36854.326000000001</v>
      </c>
      <c r="K12" s="264">
        <f t="shared" si="2"/>
        <v>2.4852808367734913E-2</v>
      </c>
      <c r="L12" s="202">
        <f t="shared" si="3"/>
        <v>893.72200000000157</v>
      </c>
      <c r="O12" s="234"/>
      <c r="P12" s="234"/>
      <c r="Q12" s="234"/>
      <c r="R12" s="234"/>
    </row>
    <row r="13" spans="2:18">
      <c r="B13" s="268"/>
      <c r="C13" s="267"/>
      <c r="D13" s="267"/>
      <c r="E13" s="266"/>
      <c r="F13" s="265"/>
      <c r="G13" s="201"/>
      <c r="H13" s="206" t="s">
        <v>17</v>
      </c>
      <c r="I13" s="276">
        <f>SUM('صادر وارد شهرية  (2)'!D92+'صادر وارد شهرية  (2)'!E92)</f>
        <v>0</v>
      </c>
      <c r="J13" s="275">
        <f>SUM('صادر وارد شهرية  (2)'!B92+'صادر وارد شهرية  (2)'!C92)</f>
        <v>0</v>
      </c>
      <c r="K13" s="264">
        <v>0</v>
      </c>
      <c r="L13" s="202">
        <f t="shared" si="3"/>
        <v>0</v>
      </c>
      <c r="O13" s="234"/>
      <c r="P13" s="234"/>
      <c r="Q13" s="234"/>
      <c r="R13" s="234"/>
    </row>
    <row r="14" spans="2:18">
      <c r="G14" s="201"/>
      <c r="H14" s="206" t="s">
        <v>19</v>
      </c>
      <c r="I14" s="276">
        <f>SUM('صادر وارد شهرية  (2)'!D93+'صادر وارد شهرية  (2)'!E93)</f>
        <v>0</v>
      </c>
      <c r="J14" s="275">
        <f>SUM('صادر وارد شهرية  (2)'!B93+'صادر وارد شهرية  (2)'!C93)</f>
        <v>0</v>
      </c>
      <c r="K14" s="264">
        <v>0</v>
      </c>
      <c r="L14" s="202">
        <f t="shared" si="3"/>
        <v>0</v>
      </c>
      <c r="O14" s="235"/>
      <c r="P14" s="234"/>
      <c r="Q14" s="234"/>
      <c r="R14" s="234"/>
    </row>
    <row r="15" spans="2:18">
      <c r="B15" s="386" t="s">
        <v>87</v>
      </c>
      <c r="C15" s="387"/>
      <c r="D15" s="387"/>
      <c r="E15" s="387"/>
      <c r="F15" s="388"/>
      <c r="G15" s="201"/>
      <c r="H15" s="206" t="s">
        <v>20</v>
      </c>
      <c r="I15" s="276">
        <f>SUM('صادر وارد شهرية  (2)'!D94+'صادر وارد شهرية  (2)'!E94)</f>
        <v>0</v>
      </c>
      <c r="J15" s="275">
        <f>SUM('صادر وارد شهرية  (2)'!B94+'صادر وارد شهرية  (2)'!C94)</f>
        <v>0</v>
      </c>
      <c r="K15" s="264">
        <v>0</v>
      </c>
      <c r="L15" s="202">
        <f t="shared" si="3"/>
        <v>0</v>
      </c>
      <c r="N15" s="229"/>
      <c r="O15" s="234"/>
      <c r="P15" s="234"/>
      <c r="Q15" s="234"/>
      <c r="R15" s="234"/>
    </row>
    <row r="16" spans="2:18">
      <c r="B16" s="217" t="s">
        <v>2</v>
      </c>
      <c r="C16" s="217">
        <v>2025</v>
      </c>
      <c r="D16" s="217">
        <v>2026</v>
      </c>
      <c r="E16" s="216" t="s">
        <v>3</v>
      </c>
      <c r="F16" s="215" t="s">
        <v>4</v>
      </c>
      <c r="G16" s="201"/>
      <c r="H16" s="206" t="s">
        <v>56</v>
      </c>
      <c r="I16" s="276">
        <f>SUM('صادر وارد شهرية  (2)'!D95+'صادر وارد شهرية  (2)'!E95)</f>
        <v>0</v>
      </c>
      <c r="J16" s="275">
        <f>SUM('صادر وارد شهرية  (2)'!B95+'صادر وارد شهرية  (2)'!C95)</f>
        <v>0</v>
      </c>
      <c r="K16" s="264">
        <v>0</v>
      </c>
      <c r="L16" s="202">
        <f t="shared" si="3"/>
        <v>0</v>
      </c>
      <c r="O16" s="235"/>
      <c r="P16" s="234"/>
      <c r="Q16" s="234"/>
      <c r="R16" s="234"/>
    </row>
    <row r="17" spans="2:18">
      <c r="B17" s="206" t="s">
        <v>21</v>
      </c>
      <c r="C17" s="204">
        <f>SUM('صادر وارد شهرية  (2)'!D16+'صادر وارد شهرية  (2)'!E16)</f>
        <v>33906</v>
      </c>
      <c r="D17" s="204">
        <f>SUM('صادر وارد شهرية  (2)'!B16+'صادر وارد شهرية  (2)'!C16)</f>
        <v>65151</v>
      </c>
      <c r="E17" s="203">
        <f>SUM(D17-C17)/C17</f>
        <v>0.92151831534241724</v>
      </c>
      <c r="F17" s="202">
        <f t="shared" ref="F17:F29" si="4">SUM(D17-C17)</f>
        <v>31245</v>
      </c>
      <c r="G17" s="201"/>
      <c r="H17" s="206" t="s">
        <v>78</v>
      </c>
      <c r="I17" s="276">
        <f>SUM('صادر وارد شهرية  (2)'!D96+'صادر وارد شهرية  (2)'!E96)</f>
        <v>0</v>
      </c>
      <c r="J17" s="275">
        <f>SUM('صادر وارد شهرية  (2)'!B96+'صادر وارد شهرية  (2)'!C96)</f>
        <v>48357.510999999999</v>
      </c>
      <c r="K17" s="264">
        <v>1</v>
      </c>
      <c r="L17" s="202">
        <f t="shared" si="3"/>
        <v>48357.510999999999</v>
      </c>
      <c r="N17" s="229"/>
      <c r="O17" s="235"/>
      <c r="P17" s="234"/>
      <c r="Q17" s="234"/>
      <c r="R17" s="234"/>
    </row>
    <row r="18" spans="2:18" ht="15.75">
      <c r="B18" s="206" t="s">
        <v>22</v>
      </c>
      <c r="C18" s="204">
        <f>SUM('صادر وارد شهرية  (2)'!D17+'صادر وارد شهرية  (2)'!E17)</f>
        <v>26865</v>
      </c>
      <c r="D18" s="204">
        <f>SUM('صادر وارد شهرية  (2)'!B17+'صادر وارد شهرية  (2)'!C17)</f>
        <v>10362</v>
      </c>
      <c r="E18" s="203">
        <f t="shared" ref="E18:E28" si="5">SUM(D18-C18)/C18</f>
        <v>-0.61429369067560025</v>
      </c>
      <c r="F18" s="202">
        <f t="shared" si="4"/>
        <v>-16503</v>
      </c>
      <c r="G18" s="201"/>
      <c r="H18" s="263" t="s">
        <v>23</v>
      </c>
      <c r="I18" s="262">
        <f>SUM(I6:I17)</f>
        <v>326854.31599999999</v>
      </c>
      <c r="J18" s="262">
        <f>SUM(J6:J17)</f>
        <v>473584.65699999995</v>
      </c>
      <c r="K18" s="261">
        <f>SUM(J18-I18)/I18</f>
        <v>0.44891663905701634</v>
      </c>
      <c r="L18" s="260">
        <f t="shared" si="3"/>
        <v>146730.34099999996</v>
      </c>
      <c r="N18" s="229"/>
      <c r="O18" s="235"/>
      <c r="P18" s="234"/>
      <c r="Q18" s="234"/>
      <c r="R18" s="234"/>
    </row>
    <row r="19" spans="2:18">
      <c r="B19" s="206" t="s">
        <v>24</v>
      </c>
      <c r="C19" s="204">
        <f>SUM('صادر وارد شهرية  (2)'!D18+'صادر وارد شهرية  (2)'!E18)</f>
        <v>0</v>
      </c>
      <c r="D19" s="204">
        <f>SUM('صادر وارد شهرية  (2)'!B18+'صادر وارد شهرية  (2)'!C18)</f>
        <v>19689</v>
      </c>
      <c r="E19" s="203">
        <v>1</v>
      </c>
      <c r="F19" s="202">
        <f t="shared" si="4"/>
        <v>19689</v>
      </c>
      <c r="G19" s="201"/>
      <c r="N19" s="229"/>
      <c r="O19" s="234"/>
      <c r="P19" s="234"/>
      <c r="Q19" s="234"/>
      <c r="R19" s="234"/>
    </row>
    <row r="20" spans="2:18">
      <c r="B20" s="206" t="s">
        <v>80</v>
      </c>
      <c r="C20" s="204">
        <f>SUM('صادر وارد شهرية  (2)'!D19+'صادر وارد شهرية  (2)'!E19)</f>
        <v>0</v>
      </c>
      <c r="D20" s="204">
        <f>SUM('صادر وارد شهرية  (2)'!B19+'صادر وارد شهرية  (2)'!C19)</f>
        <v>0</v>
      </c>
      <c r="E20" s="203">
        <v>0</v>
      </c>
      <c r="F20" s="202">
        <f t="shared" si="4"/>
        <v>0</v>
      </c>
      <c r="G20" s="201"/>
      <c r="H20" s="392" t="s">
        <v>91</v>
      </c>
      <c r="I20" s="393"/>
      <c r="J20" s="393"/>
      <c r="K20" s="393"/>
      <c r="L20" s="394"/>
      <c r="O20" s="235"/>
      <c r="P20" s="235"/>
      <c r="Q20" s="234"/>
      <c r="R20" s="234"/>
    </row>
    <row r="21" spans="2:18">
      <c r="B21" s="206" t="s">
        <v>81</v>
      </c>
      <c r="C21" s="204">
        <f>SUM('صادر وارد شهرية  (2)'!D20+'صادر وارد شهرية  (2)'!E20)</f>
        <v>0</v>
      </c>
      <c r="D21" s="204">
        <f>SUM('صادر وارد شهرية  (2)'!B20+'صادر وارد شهرية  (2)'!C20)</f>
        <v>0</v>
      </c>
      <c r="E21" s="203">
        <v>0</v>
      </c>
      <c r="F21" s="202">
        <f t="shared" si="4"/>
        <v>0</v>
      </c>
      <c r="G21" s="201"/>
      <c r="H21" s="259" t="s">
        <v>2</v>
      </c>
      <c r="I21" s="259">
        <v>2025</v>
      </c>
      <c r="J21" s="259">
        <v>2026</v>
      </c>
      <c r="K21" s="258" t="s">
        <v>3</v>
      </c>
      <c r="L21" s="257" t="s">
        <v>4</v>
      </c>
      <c r="O21" s="235"/>
      <c r="P21" s="234"/>
      <c r="Q21" s="234"/>
      <c r="R21" s="234"/>
    </row>
    <row r="22" spans="2:18">
      <c r="B22" s="206" t="s">
        <v>84</v>
      </c>
      <c r="C22" s="204">
        <f>SUM('صادر وارد شهرية  (2)'!D21+'صادر وارد شهرية  (2)'!E21)</f>
        <v>6820</v>
      </c>
      <c r="D22" s="204">
        <f>SUM('صادر وارد شهرية  (2)'!B21+'صادر وارد شهرية  (2)'!C21)</f>
        <v>5010</v>
      </c>
      <c r="E22" s="203">
        <f t="shared" si="5"/>
        <v>-0.26539589442815248</v>
      </c>
      <c r="F22" s="202">
        <f t="shared" si="4"/>
        <v>-1810</v>
      </c>
      <c r="G22" s="201"/>
      <c r="H22" s="236" t="s">
        <v>27</v>
      </c>
      <c r="I22" s="204">
        <f>SUM('صادر وارد شهرية  (2)'!D64+'صادر وارد شهرية  (2)'!E64)</f>
        <v>20505</v>
      </c>
      <c r="J22" s="204">
        <f>SUM('صادر وارد شهرية  (2)'!B64+'صادر وارد شهرية  (2)'!C64)</f>
        <v>21466</v>
      </c>
      <c r="K22" s="203">
        <f>SUM(J22-I22)/I22</f>
        <v>4.6866617898073643E-2</v>
      </c>
      <c r="L22" s="202">
        <f>SUM(J22-I22)</f>
        <v>961</v>
      </c>
      <c r="O22" s="235"/>
      <c r="P22" s="234"/>
      <c r="Q22" s="234"/>
      <c r="R22" s="234"/>
    </row>
    <row r="23" spans="2:18">
      <c r="B23" s="206" t="s">
        <v>26</v>
      </c>
      <c r="C23" s="204">
        <f>SUM('صادر وارد شهرية  (2)'!D22+'صادر وارد شهرية  (2)'!E22)</f>
        <v>1816</v>
      </c>
      <c r="D23" s="204">
        <f>SUM('صادر وارد شهرية  (2)'!B22+'صادر وارد شهرية  (2)'!C22)</f>
        <v>937</v>
      </c>
      <c r="E23" s="203">
        <f t="shared" si="5"/>
        <v>-0.4840308370044053</v>
      </c>
      <c r="F23" s="202">
        <f t="shared" si="4"/>
        <v>-879</v>
      </c>
      <c r="G23" s="201"/>
      <c r="H23" s="254" t="s">
        <v>29</v>
      </c>
      <c r="I23" s="256">
        <f>SUM('صادر وارد شهرية  (2)'!D77+'صادر وارد شهرية  (2)'!E77)</f>
        <v>1069</v>
      </c>
      <c r="J23" s="205">
        <f>SUM('صادر وارد شهرية  (2)'!B77+'صادر وارد شهرية  (2)'!C77)</f>
        <v>1284</v>
      </c>
      <c r="K23" s="203">
        <f>SUM(J23-I23)/I23</f>
        <v>0.2011225444340505</v>
      </c>
      <c r="L23" s="253">
        <f>SUM(J23-I23)</f>
        <v>215</v>
      </c>
      <c r="O23" s="235"/>
      <c r="P23" s="234"/>
      <c r="Q23" s="234"/>
      <c r="R23" s="234"/>
    </row>
    <row r="24" spans="2:18">
      <c r="B24" s="206" t="s">
        <v>28</v>
      </c>
      <c r="C24" s="204">
        <f>SUM('صادر وارد شهرية  (2)'!D23+'صادر وارد شهرية  (2)'!E23)</f>
        <v>0</v>
      </c>
      <c r="D24" s="204">
        <f>SUM('صادر وارد شهرية  (2)'!B23+'صادر وارد شهرية  (2)'!C23)</f>
        <v>0</v>
      </c>
      <c r="E24" s="203">
        <v>0</v>
      </c>
      <c r="F24" s="202">
        <f t="shared" si="4"/>
        <v>0</v>
      </c>
      <c r="G24" s="201"/>
      <c r="H24" s="254" t="s">
        <v>57</v>
      </c>
      <c r="I24" s="205">
        <f>SUM('صادر وارد شهرية  (2)'!D70+'صادر وارد شهرية  (2)'!E70)</f>
        <v>6636</v>
      </c>
      <c r="J24" s="205">
        <f>SUM('صادر وارد شهرية  (2)'!B70+'صادر وارد شهرية  (2)'!C70)</f>
        <v>7667</v>
      </c>
      <c r="K24" s="203">
        <f>SUM(J24-I24)/I24</f>
        <v>0.15536467751657626</v>
      </c>
      <c r="L24" s="253">
        <f>SUM(J24-I24)</f>
        <v>1031</v>
      </c>
      <c r="O24" s="255"/>
      <c r="P24" s="234"/>
      <c r="Q24" s="234"/>
      <c r="R24" s="234"/>
    </row>
    <row r="25" spans="2:18">
      <c r="B25" s="206" t="s">
        <v>30</v>
      </c>
      <c r="C25" s="204">
        <f>SUM('صادر وارد شهرية  (2)'!D24+'صادر وارد شهرية  (2)'!E24)</f>
        <v>2241</v>
      </c>
      <c r="D25" s="204">
        <f>SUM('صادر وارد شهرية  (2)'!B24+'صادر وارد شهرية  (2)'!C24)</f>
        <v>467</v>
      </c>
      <c r="E25" s="203">
        <f t="shared" si="5"/>
        <v>-0.7916108879964302</v>
      </c>
      <c r="F25" s="202">
        <f t="shared" si="4"/>
        <v>-1774</v>
      </c>
      <c r="G25" s="201"/>
      <c r="H25" s="236" t="s">
        <v>32</v>
      </c>
      <c r="I25" s="204">
        <f>SUM('صادر وارد شهرية  (2)'!D58+'صادر وارد شهرية  (2)'!E58)</f>
        <v>101588.6339999999</v>
      </c>
      <c r="J25" s="204">
        <f>SUM('صادر وارد شهرية  (2)'!B58+'صادر وارد شهرية  (2)'!C58)</f>
        <v>148480.3029999999</v>
      </c>
      <c r="K25" s="203">
        <f>SUM(J25-I25)/I25</f>
        <v>0.46158381261431314</v>
      </c>
      <c r="L25" s="202">
        <f>SUM(J25-I25)</f>
        <v>46891.668999999994</v>
      </c>
      <c r="O25" s="235"/>
      <c r="P25" s="235"/>
      <c r="Q25" s="234"/>
      <c r="R25" s="234"/>
    </row>
    <row r="26" spans="2:18" s="249" customFormat="1">
      <c r="B26" s="206" t="s">
        <v>31</v>
      </c>
      <c r="C26" s="204">
        <f>SUM('صادر وارد شهرية  (2)'!D25+'صادر وارد شهرية  (2)'!E25)</f>
        <v>0</v>
      </c>
      <c r="D26" s="204">
        <f>SUM('صادر وارد شهرية  (2)'!B25+'صادر وارد شهرية  (2)'!C25)</f>
        <v>0</v>
      </c>
      <c r="E26" s="203">
        <v>0</v>
      </c>
      <c r="F26" s="202">
        <f t="shared" si="4"/>
        <v>0</v>
      </c>
      <c r="G26" s="252"/>
      <c r="H26" s="248" t="s">
        <v>34</v>
      </c>
      <c r="I26" s="247">
        <f>SUM(I25:I25)</f>
        <v>101588.6339999999</v>
      </c>
      <c r="J26" s="247">
        <f>SUM(J25:J25)</f>
        <v>148480.3029999999</v>
      </c>
      <c r="K26" s="246">
        <f>SUM(J26-I26)/I26</f>
        <v>0.46158381261431314</v>
      </c>
      <c r="L26" s="245">
        <f>SUM(J26-I26)</f>
        <v>46891.668999999994</v>
      </c>
      <c r="O26" s="251"/>
      <c r="P26" s="250"/>
      <c r="Q26" s="250"/>
      <c r="R26" s="250"/>
    </row>
    <row r="27" spans="2:18">
      <c r="B27" s="206" t="s">
        <v>33</v>
      </c>
      <c r="C27" s="204">
        <f>SUM('صادر وارد شهرية  (2)'!D26+'صادر وارد شهرية  (2)'!E26)</f>
        <v>129</v>
      </c>
      <c r="D27" s="204">
        <f>SUM('صادر وارد شهرية  (2)'!B26+'صادر وارد شهرية  (2)'!C26)</f>
        <v>166</v>
      </c>
      <c r="E27" s="203">
        <f t="shared" si="5"/>
        <v>0.2868217054263566</v>
      </c>
      <c r="F27" s="202">
        <f t="shared" si="4"/>
        <v>37</v>
      </c>
      <c r="G27" s="201"/>
      <c r="N27" s="229"/>
      <c r="O27" s="234"/>
      <c r="P27" s="234"/>
      <c r="Q27" s="234"/>
      <c r="R27" s="234"/>
    </row>
    <row r="28" spans="2:18">
      <c r="B28" s="206" t="s">
        <v>35</v>
      </c>
      <c r="C28" s="204">
        <f>SUM('صادر وارد شهرية  (2)'!D27+'صادر وارد شهرية  (2)'!E27)</f>
        <v>3005</v>
      </c>
      <c r="D28" s="204">
        <f>SUM('صادر وارد شهرية  (2)'!B27+'صادر وارد شهرية  (2)'!C27)</f>
        <v>59</v>
      </c>
      <c r="E28" s="203">
        <f t="shared" si="5"/>
        <v>-0.98036605657237941</v>
      </c>
      <c r="F28" s="202">
        <f t="shared" si="4"/>
        <v>-2946</v>
      </c>
      <c r="G28" s="201"/>
      <c r="H28" s="395" t="s">
        <v>37</v>
      </c>
      <c r="I28" s="395"/>
      <c r="J28" s="395"/>
      <c r="K28" s="395"/>
      <c r="L28" s="395"/>
      <c r="O28" s="234"/>
      <c r="P28" s="234"/>
      <c r="Q28" s="234"/>
      <c r="R28" s="234"/>
    </row>
    <row r="29" spans="2:18">
      <c r="B29" s="243" t="s">
        <v>36</v>
      </c>
      <c r="C29" s="242">
        <f>SUM(C17:C28)</f>
        <v>74782</v>
      </c>
      <c r="D29" s="242">
        <f>SUM(D17:D28)</f>
        <v>101841</v>
      </c>
      <c r="E29" s="241">
        <f>SUM(D29-C29)/C29</f>
        <v>0.36183841031264208</v>
      </c>
      <c r="F29" s="240">
        <f t="shared" si="4"/>
        <v>27059</v>
      </c>
      <c r="G29" s="201"/>
      <c r="H29" s="239" t="s">
        <v>2</v>
      </c>
      <c r="I29" s="239">
        <v>2025</v>
      </c>
      <c r="J29" s="239">
        <v>2026</v>
      </c>
      <c r="K29" s="238" t="s">
        <v>3</v>
      </c>
      <c r="L29" s="237" t="s">
        <v>4</v>
      </c>
      <c r="O29" s="244"/>
      <c r="P29" s="234"/>
      <c r="Q29" s="234"/>
      <c r="R29" s="234"/>
    </row>
    <row r="30" spans="2:18">
      <c r="G30" s="201"/>
      <c r="H30" s="236" t="s">
        <v>39</v>
      </c>
      <c r="I30" s="204">
        <v>5860</v>
      </c>
      <c r="J30" s="204">
        <v>5538</v>
      </c>
      <c r="K30" s="203">
        <f>SUM(J30-I30)/I30</f>
        <v>-5.4948805460750851E-2</v>
      </c>
      <c r="L30" s="202">
        <f>SUM(J30-I30)</f>
        <v>-322</v>
      </c>
      <c r="N30" s="229"/>
      <c r="O30" s="235"/>
      <c r="P30" s="234"/>
      <c r="Q30" s="234"/>
      <c r="R30" s="234"/>
    </row>
    <row r="31" spans="2:18">
      <c r="B31" s="386" t="s">
        <v>88</v>
      </c>
      <c r="C31" s="387"/>
      <c r="D31" s="387"/>
      <c r="E31" s="387"/>
      <c r="F31" s="388"/>
      <c r="G31" s="201"/>
      <c r="N31" s="233"/>
      <c r="O31" s="235"/>
      <c r="P31" s="234"/>
      <c r="Q31" s="234"/>
      <c r="R31" s="234"/>
    </row>
    <row r="32" spans="2:18">
      <c r="B32" s="217" t="s">
        <v>2</v>
      </c>
      <c r="C32" s="217">
        <v>2025</v>
      </c>
      <c r="D32" s="217">
        <v>2026</v>
      </c>
      <c r="E32" s="216" t="s">
        <v>3</v>
      </c>
      <c r="F32" s="215" t="s">
        <v>4</v>
      </c>
      <c r="G32" s="201"/>
      <c r="H32" s="383" t="s">
        <v>85</v>
      </c>
      <c r="I32" s="384"/>
      <c r="J32" s="384"/>
      <c r="K32" s="384"/>
      <c r="L32" s="385"/>
      <c r="N32" s="229"/>
      <c r="O32" s="233"/>
    </row>
    <row r="33" spans="2:16">
      <c r="B33" s="206" t="s">
        <v>40</v>
      </c>
      <c r="C33" s="232">
        <f>SUM(C12)</f>
        <v>475035</v>
      </c>
      <c r="D33" s="232">
        <f>SUM(D12)</f>
        <v>697103</v>
      </c>
      <c r="E33" s="203">
        <f>SUM(D33-C33)/C33</f>
        <v>0.46747713326386475</v>
      </c>
      <c r="F33" s="202">
        <f>SUM(D33-C33)</f>
        <v>222068</v>
      </c>
      <c r="G33" s="201"/>
      <c r="H33" s="231" t="s">
        <v>2</v>
      </c>
      <c r="I33" s="231">
        <v>2025</v>
      </c>
      <c r="J33" s="231">
        <v>2026</v>
      </c>
      <c r="K33" s="231" t="s">
        <v>3</v>
      </c>
      <c r="L33" s="230" t="s">
        <v>4</v>
      </c>
      <c r="O33" s="229"/>
    </row>
    <row r="34" spans="2:16" ht="15.75">
      <c r="B34" s="206" t="s">
        <v>41</v>
      </c>
      <c r="C34" s="205">
        <f>SUM(C29)</f>
        <v>74782</v>
      </c>
      <c r="D34" s="205">
        <f>SUM(D29)</f>
        <v>101841</v>
      </c>
      <c r="E34" s="203">
        <f>SUM(D34-C34)/C34</f>
        <v>0.36183841031264208</v>
      </c>
      <c r="F34" s="202">
        <f>SUM(D34-C34)</f>
        <v>27059</v>
      </c>
      <c r="G34" s="201"/>
      <c r="H34" s="228" t="s">
        <v>43</v>
      </c>
      <c r="I34" s="220">
        <f>SUM(I35:I37)</f>
        <v>985933.95</v>
      </c>
      <c r="J34" s="220">
        <f>SUM(J37+J36+J35)</f>
        <v>1426256.96</v>
      </c>
      <c r="K34" s="227">
        <f t="shared" ref="K34:K41" si="6">SUM(J34-I34)/I34</f>
        <v>0.44660497795009496</v>
      </c>
      <c r="L34" s="226">
        <f t="shared" ref="L34:L41" si="7">SUM(J34-I34)</f>
        <v>440323.01</v>
      </c>
      <c r="N34" s="229"/>
    </row>
    <row r="35" spans="2:16" ht="15.75">
      <c r="B35" s="206" t="s">
        <v>42</v>
      </c>
      <c r="C35" s="205">
        <f>SUM('صادر وارد شهرية  (2)'!D34+'صادر وارد شهرية  (2)'!E34)</f>
        <v>7674</v>
      </c>
      <c r="D35" s="205">
        <f>SUM('صادر وارد شهرية  (2)'!B34+'صادر وارد شهرية  (2)'!C34)</f>
        <v>5248</v>
      </c>
      <c r="E35" s="203">
        <f>SUM(D35-C35)/C35</f>
        <v>-0.3161323951003388</v>
      </c>
      <c r="F35" s="202">
        <f>SUM(D35-C35)</f>
        <v>-2426</v>
      </c>
      <c r="G35" s="201"/>
      <c r="H35" s="221" t="s">
        <v>45</v>
      </c>
      <c r="I35" s="220">
        <f>SUM(C36)</f>
        <v>557491</v>
      </c>
      <c r="J35" s="220">
        <f>SUM(D36)</f>
        <v>804192</v>
      </c>
      <c r="K35" s="219">
        <f t="shared" si="6"/>
        <v>0.44252014830732694</v>
      </c>
      <c r="L35" s="218">
        <f t="shared" si="7"/>
        <v>246701</v>
      </c>
      <c r="P35" s="229"/>
    </row>
    <row r="36" spans="2:16" ht="15.75">
      <c r="B36" s="225" t="s">
        <v>44</v>
      </c>
      <c r="C36" s="224">
        <f>SUM(C33:C35)</f>
        <v>557491</v>
      </c>
      <c r="D36" s="224">
        <f>SUM(D33:D35)</f>
        <v>804192</v>
      </c>
      <c r="E36" s="223">
        <f>SUM(D36-C36)/C36</f>
        <v>0.44252014830732694</v>
      </c>
      <c r="F36" s="222">
        <f>SUM(D36-C36)</f>
        <v>246701</v>
      </c>
      <c r="G36" s="201"/>
      <c r="H36" s="221" t="s">
        <v>46</v>
      </c>
      <c r="I36" s="220">
        <f>SUM(I18)</f>
        <v>326854.31599999999</v>
      </c>
      <c r="J36" s="220">
        <f>SUM(J18)</f>
        <v>473584.65699999995</v>
      </c>
      <c r="K36" s="219">
        <f t="shared" si="6"/>
        <v>0.44891663905701634</v>
      </c>
      <c r="L36" s="218">
        <f t="shared" si="7"/>
        <v>146730.34099999996</v>
      </c>
    </row>
    <row r="37" spans="2:16" ht="15.75">
      <c r="G37" s="201"/>
      <c r="H37" s="221" t="s">
        <v>48</v>
      </c>
      <c r="I37" s="220">
        <f>SUM(I26)</f>
        <v>101588.6339999999</v>
      </c>
      <c r="J37" s="220">
        <f>SUM(J26)</f>
        <v>148480.3029999999</v>
      </c>
      <c r="K37" s="219">
        <f t="shared" si="6"/>
        <v>0.46158381261431314</v>
      </c>
      <c r="L37" s="218">
        <f t="shared" si="7"/>
        <v>46891.668999999994</v>
      </c>
    </row>
    <row r="38" spans="2:16">
      <c r="B38" s="386" t="s">
        <v>89</v>
      </c>
      <c r="C38" s="387"/>
      <c r="D38" s="387"/>
      <c r="E38" s="387"/>
      <c r="F38" s="388"/>
      <c r="G38" s="201"/>
      <c r="H38" s="214" t="s">
        <v>49</v>
      </c>
      <c r="I38" s="213">
        <v>36</v>
      </c>
      <c r="J38" s="213">
        <v>36</v>
      </c>
      <c r="K38" s="212">
        <f t="shared" si="6"/>
        <v>0</v>
      </c>
      <c r="L38" s="211">
        <f t="shared" si="7"/>
        <v>0</v>
      </c>
    </row>
    <row r="39" spans="2:16">
      <c r="B39" s="217" t="s">
        <v>2</v>
      </c>
      <c r="C39" s="217">
        <v>2025</v>
      </c>
      <c r="D39" s="217">
        <v>2026</v>
      </c>
      <c r="E39" s="216" t="s">
        <v>3</v>
      </c>
      <c r="F39" s="215" t="s">
        <v>4</v>
      </c>
      <c r="G39" s="201"/>
      <c r="H39" s="214" t="s">
        <v>51</v>
      </c>
      <c r="I39" s="213">
        <v>8</v>
      </c>
      <c r="J39" s="213">
        <v>13</v>
      </c>
      <c r="K39" s="212">
        <f t="shared" si="6"/>
        <v>0.625</v>
      </c>
      <c r="L39" s="211">
        <f t="shared" si="7"/>
        <v>5</v>
      </c>
    </row>
    <row r="40" spans="2:16" ht="17.25" customHeight="1">
      <c r="B40" s="206" t="s">
        <v>50</v>
      </c>
      <c r="C40" s="205">
        <f>SUM('صادر وارد شهرية  (2)'!D40+'صادر وارد شهرية  (2)'!E40)</f>
        <v>83434</v>
      </c>
      <c r="D40" s="204">
        <f>SUM('صادر وارد شهرية  (2)'!B40+'صادر وارد شهرية  (2)'!C40)</f>
        <v>26325</v>
      </c>
      <c r="E40" s="203">
        <f>SUM(D40-C40)/C40</f>
        <v>-0.68448114677469618</v>
      </c>
      <c r="F40" s="202">
        <f>SUM(D40-C40)</f>
        <v>-57109</v>
      </c>
      <c r="G40" s="201"/>
      <c r="H40" s="214" t="s">
        <v>53</v>
      </c>
      <c r="I40" s="213">
        <v>78</v>
      </c>
      <c r="J40" s="213">
        <v>95</v>
      </c>
      <c r="K40" s="212">
        <f t="shared" si="6"/>
        <v>0.21794871794871795</v>
      </c>
      <c r="L40" s="211">
        <f t="shared" si="7"/>
        <v>17</v>
      </c>
    </row>
    <row r="41" spans="2:16" ht="15.75">
      <c r="B41" s="206" t="s">
        <v>52</v>
      </c>
      <c r="C41" s="205">
        <f>SUM('صادر وارد شهرية  (2)'!D46+'صادر وارد شهرية  (2)'!E46)</f>
        <v>5306</v>
      </c>
      <c r="D41" s="204">
        <f>SUM('صادر وارد شهرية  (2)'!B46+'صادر وارد شهرية  (2)'!C46)</f>
        <v>22908</v>
      </c>
      <c r="E41" s="203">
        <f t="shared" ref="E41:E42" si="8">SUM(D41-C41)/C41</f>
        <v>3.3173765548435732</v>
      </c>
      <c r="F41" s="202">
        <f>SUM(D41-C41)</f>
        <v>17602</v>
      </c>
      <c r="G41" s="201"/>
      <c r="H41" s="210" t="s">
        <v>55</v>
      </c>
      <c r="I41" s="209">
        <f>SUM(I38:I40)</f>
        <v>122</v>
      </c>
      <c r="J41" s="209">
        <f>SUM(J38:J40)</f>
        <v>144</v>
      </c>
      <c r="K41" s="208">
        <f t="shared" si="6"/>
        <v>0.18032786885245902</v>
      </c>
      <c r="L41" s="207">
        <f t="shared" si="7"/>
        <v>22</v>
      </c>
    </row>
    <row r="42" spans="2:16">
      <c r="B42" s="206" t="s">
        <v>54</v>
      </c>
      <c r="C42" s="205">
        <f>SUM('صادر وارد شهرية  (2)'!D52+'صادر وارد شهرية  (2)'!E52)</f>
        <v>62</v>
      </c>
      <c r="D42" s="204">
        <f>SUM('صادر وارد شهرية  (2)'!B52+'صادر وارد شهرية  (2)'!C52)</f>
        <v>494</v>
      </c>
      <c r="E42" s="203">
        <f t="shared" si="8"/>
        <v>6.967741935483871</v>
      </c>
      <c r="F42" s="202">
        <f>SUM(D42-C42)</f>
        <v>432</v>
      </c>
      <c r="G42" s="201"/>
    </row>
    <row r="43" spans="2:16">
      <c r="G43" s="201"/>
    </row>
    <row r="44" spans="2:16">
      <c r="G44" s="201"/>
    </row>
    <row r="56" spans="12:12">
      <c r="L56" s="295"/>
    </row>
  </sheetData>
  <mergeCells count="8">
    <mergeCell ref="H32:L32"/>
    <mergeCell ref="B38:F38"/>
    <mergeCell ref="B4:F4"/>
    <mergeCell ref="H4:L4"/>
    <mergeCell ref="B15:F15"/>
    <mergeCell ref="H20:L20"/>
    <mergeCell ref="H28:L28"/>
    <mergeCell ref="B31:F31"/>
  </mergeCells>
  <printOptions horizontalCentered="1"/>
  <pageMargins left="0.70866141732283472" right="0.70866141732283472" top="0.74803149606299213" bottom="0.94488188976377963" header="0.31496062992125984" footer="0.19685039370078741"/>
  <pageSetup paperSize="9" scale="70" fitToWidth="0" orientation="landscape" r:id="rId1"/>
  <headerFooter>
    <oddHeader xml:space="preserve">&amp;C&amp;20&amp;K08-021احصائية شهرية &amp;R&amp;"-,غامق"&amp;K08-021شركة العقبة لادارة وتشغيل الموانئ
قسم التميز وتطوير الاداء - شعبة توثيق البيانات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rightToLeft="1" zoomScaleNormal="100" zoomScaleSheetLayoutView="130" workbookViewId="0">
      <selection activeCell="B107" sqref="B107"/>
    </sheetView>
  </sheetViews>
  <sheetFormatPr defaultColWidth="9" defaultRowHeight="15"/>
  <cols>
    <col min="1" max="1" width="24.7109375" customWidth="1"/>
    <col min="2" max="2" width="12.85546875" customWidth="1"/>
    <col min="3" max="3" width="12.5703125" customWidth="1"/>
    <col min="4" max="4" width="13" customWidth="1"/>
    <col min="5" max="5" width="13.42578125" customWidth="1"/>
    <col min="6" max="6" width="14.28515625" customWidth="1"/>
    <col min="7" max="7" width="10" customWidth="1"/>
  </cols>
  <sheetData>
    <row r="1" spans="1:15">
      <c r="A1" s="398" t="s">
        <v>86</v>
      </c>
      <c r="B1" s="399"/>
      <c r="C1" s="399"/>
      <c r="D1" s="399"/>
      <c r="E1" s="399"/>
      <c r="F1" s="399"/>
      <c r="G1" s="400"/>
    </row>
    <row r="2" spans="1:15">
      <c r="A2" s="128" t="s">
        <v>2</v>
      </c>
      <c r="B2" s="396" t="s">
        <v>107</v>
      </c>
      <c r="C2" s="397"/>
      <c r="D2" s="396" t="s">
        <v>108</v>
      </c>
      <c r="E2" s="397"/>
      <c r="F2" s="189" t="s">
        <v>3</v>
      </c>
      <c r="G2" s="129" t="s">
        <v>4</v>
      </c>
    </row>
    <row r="3" spans="1:15">
      <c r="A3" s="128"/>
      <c r="B3" s="187" t="s">
        <v>74</v>
      </c>
      <c r="C3" s="188" t="s">
        <v>75</v>
      </c>
      <c r="D3" s="188" t="s">
        <v>74</v>
      </c>
      <c r="E3" s="128" t="s">
        <v>75</v>
      </c>
      <c r="F3" s="189"/>
      <c r="G3" s="129"/>
    </row>
    <row r="4" spans="1:15">
      <c r="A4" s="1" t="s">
        <v>5</v>
      </c>
      <c r="B4" s="2">
        <v>242699</v>
      </c>
      <c r="C4" s="2">
        <v>0</v>
      </c>
      <c r="D4" s="2">
        <v>149000</v>
      </c>
      <c r="E4" s="2">
        <v>0</v>
      </c>
      <c r="F4" s="291">
        <f t="shared" ref="F4:F11" si="0">(((C4+B4)/(E4+D4))-((1)))</f>
        <v>0.62885234899328868</v>
      </c>
      <c r="G4" s="4">
        <f t="shared" ref="G4:G10" si="1">SUM(B4+C4)-(D4+E4)</f>
        <v>93699</v>
      </c>
    </row>
    <row r="5" spans="1:15">
      <c r="A5" s="5" t="s">
        <v>7</v>
      </c>
      <c r="B5" s="2">
        <v>57399</v>
      </c>
      <c r="C5" s="6">
        <v>0</v>
      </c>
      <c r="D5" s="6">
        <v>157811</v>
      </c>
      <c r="E5" s="6">
        <v>0</v>
      </c>
      <c r="F5" s="291">
        <f t="shared" si="0"/>
        <v>-0.63628010721686068</v>
      </c>
      <c r="G5" s="4">
        <f t="shared" si="1"/>
        <v>-100412</v>
      </c>
      <c r="I5" s="135"/>
      <c r="J5" s="136"/>
      <c r="K5" s="135"/>
    </row>
    <row r="6" spans="1:15">
      <c r="A6" s="5" t="s">
        <v>9</v>
      </c>
      <c r="B6" s="2">
        <v>154797</v>
      </c>
      <c r="C6" s="6">
        <v>0</v>
      </c>
      <c r="D6" s="6">
        <v>89911</v>
      </c>
      <c r="E6" s="6">
        <v>0</v>
      </c>
      <c r="F6" s="291">
        <f t="shared" si="0"/>
        <v>0.72166920621503494</v>
      </c>
      <c r="G6" s="4">
        <f t="shared" si="1"/>
        <v>64886</v>
      </c>
      <c r="I6" s="135"/>
    </row>
    <row r="7" spans="1:15">
      <c r="A7" s="1" t="s">
        <v>11</v>
      </c>
      <c r="B7" s="2">
        <v>38909</v>
      </c>
      <c r="C7" s="2">
        <v>0</v>
      </c>
      <c r="D7" s="2">
        <v>78313</v>
      </c>
      <c r="E7" s="2">
        <v>0</v>
      </c>
      <c r="F7" s="291">
        <f t="shared" si="0"/>
        <v>-0.50316039482589092</v>
      </c>
      <c r="G7" s="4">
        <f t="shared" si="1"/>
        <v>-39404</v>
      </c>
      <c r="I7" s="137"/>
      <c r="K7" s="135"/>
    </row>
    <row r="8" spans="1:15">
      <c r="A8" s="1" t="s">
        <v>79</v>
      </c>
      <c r="B8" s="2">
        <v>103300</v>
      </c>
      <c r="C8" s="2">
        <v>0</v>
      </c>
      <c r="D8" s="2">
        <v>0</v>
      </c>
      <c r="E8" s="2">
        <v>0</v>
      </c>
      <c r="F8" s="291">
        <v>1</v>
      </c>
      <c r="G8" s="4">
        <f t="shared" si="1"/>
        <v>103300</v>
      </c>
      <c r="I8" s="137"/>
      <c r="K8" s="135"/>
    </row>
    <row r="9" spans="1:15">
      <c r="A9" s="1" t="s">
        <v>98</v>
      </c>
      <c r="B9" s="2">
        <v>99999</v>
      </c>
      <c r="C9" s="2">
        <v>0</v>
      </c>
      <c r="D9" s="2">
        <v>0</v>
      </c>
      <c r="E9" s="2">
        <v>0</v>
      </c>
      <c r="F9" s="291">
        <v>1</v>
      </c>
      <c r="G9" s="4">
        <f t="shared" si="1"/>
        <v>99999</v>
      </c>
    </row>
    <row r="10" spans="1:15">
      <c r="A10" s="7" t="s">
        <v>44</v>
      </c>
      <c r="B10" s="8">
        <f>SUM(B4:B9)</f>
        <v>697103</v>
      </c>
      <c r="C10" s="8">
        <f>SUM(C4:C9)</f>
        <v>0</v>
      </c>
      <c r="D10" s="8">
        <f>SUM(D4:D9)</f>
        <v>475035</v>
      </c>
      <c r="E10" s="8">
        <f>SUM(E4:E9)</f>
        <v>0</v>
      </c>
      <c r="F10" s="306">
        <f t="shared" si="0"/>
        <v>0.46747713326386475</v>
      </c>
      <c r="G10" s="307">
        <f t="shared" si="1"/>
        <v>222068</v>
      </c>
      <c r="I10" s="135"/>
      <c r="K10" s="135"/>
    </row>
    <row r="11" spans="1:15">
      <c r="A11" s="9" t="s">
        <v>15</v>
      </c>
      <c r="B11" s="401">
        <f>SUM(B10+C10)</f>
        <v>697103</v>
      </c>
      <c r="C11" s="402"/>
      <c r="D11" s="401">
        <f>SUM(D10+E10)</f>
        <v>475035</v>
      </c>
      <c r="E11" s="402"/>
      <c r="F11" s="294">
        <f t="shared" si="0"/>
        <v>0.46747713326386475</v>
      </c>
      <c r="G11" s="11">
        <f>SUM(E11-B11)</f>
        <v>-697103</v>
      </c>
      <c r="I11" s="135"/>
      <c r="J11" s="137"/>
    </row>
    <row r="12" spans="1:15">
      <c r="I12" s="135"/>
      <c r="L12" s="135"/>
    </row>
    <row r="13" spans="1:15">
      <c r="A13" s="403" t="s">
        <v>87</v>
      </c>
      <c r="B13" s="403"/>
      <c r="C13" s="403"/>
      <c r="D13" s="403"/>
      <c r="E13" s="403"/>
      <c r="F13" s="403"/>
      <c r="G13" s="403"/>
      <c r="I13" s="135"/>
      <c r="J13" s="135"/>
      <c r="K13" s="135"/>
    </row>
    <row r="14" spans="1:15">
      <c r="A14" s="128" t="s">
        <v>2</v>
      </c>
      <c r="B14" s="396" t="s">
        <v>107</v>
      </c>
      <c r="C14" s="397"/>
      <c r="D14" s="396" t="s">
        <v>108</v>
      </c>
      <c r="E14" s="397"/>
      <c r="F14" s="189" t="s">
        <v>3</v>
      </c>
      <c r="G14" s="129" t="s">
        <v>4</v>
      </c>
      <c r="I14" s="137"/>
      <c r="J14" s="135"/>
      <c r="L14" s="135"/>
      <c r="O14" s="135"/>
    </row>
    <row r="15" spans="1:15">
      <c r="A15" s="128"/>
      <c r="B15" s="189" t="s">
        <v>74</v>
      </c>
      <c r="C15" s="189" t="s">
        <v>75</v>
      </c>
      <c r="D15" s="189" t="s">
        <v>74</v>
      </c>
      <c r="E15" s="128" t="s">
        <v>75</v>
      </c>
      <c r="F15" s="189"/>
      <c r="G15" s="129"/>
      <c r="I15" s="135"/>
      <c r="J15" s="135"/>
      <c r="K15" s="135"/>
    </row>
    <row r="16" spans="1:15">
      <c r="A16" s="1" t="s">
        <v>21</v>
      </c>
      <c r="B16" s="2">
        <v>65151</v>
      </c>
      <c r="C16" s="2">
        <v>0</v>
      </c>
      <c r="D16" s="2">
        <v>32915</v>
      </c>
      <c r="E16" s="2">
        <v>991</v>
      </c>
      <c r="F16" s="291">
        <f>(((C16+B16)/(E16+D16))-((1)))</f>
        <v>0.92151831534241735</v>
      </c>
      <c r="G16" s="4">
        <f t="shared" ref="G16:G28" si="2">SUM(B16+C16)-(D16+E16)</f>
        <v>31245</v>
      </c>
      <c r="I16" s="135"/>
      <c r="L16" s="135"/>
      <c r="O16" s="135"/>
    </row>
    <row r="17" spans="1:15">
      <c r="A17" s="1" t="s">
        <v>22</v>
      </c>
      <c r="B17" s="2">
        <v>10362</v>
      </c>
      <c r="C17" s="2">
        <v>0</v>
      </c>
      <c r="D17" s="2">
        <v>26811</v>
      </c>
      <c r="E17" s="2">
        <v>54</v>
      </c>
      <c r="F17" s="291">
        <f>(((C17+B17)/(E17+D17))-((1)))</f>
        <v>-0.61429369067560025</v>
      </c>
      <c r="G17" s="4">
        <f t="shared" si="2"/>
        <v>-16503</v>
      </c>
      <c r="I17" s="135"/>
      <c r="J17" s="135"/>
    </row>
    <row r="18" spans="1:15">
      <c r="A18" s="1" t="s">
        <v>24</v>
      </c>
      <c r="B18" s="2">
        <v>19689</v>
      </c>
      <c r="C18" s="2">
        <v>0</v>
      </c>
      <c r="D18" s="2">
        <v>0</v>
      </c>
      <c r="E18" s="2">
        <v>0</v>
      </c>
      <c r="F18" s="291">
        <v>1</v>
      </c>
      <c r="G18" s="4">
        <f t="shared" si="2"/>
        <v>19689</v>
      </c>
      <c r="I18" s="135"/>
      <c r="J18" s="135"/>
    </row>
    <row r="19" spans="1:15">
      <c r="A19" s="1" t="s">
        <v>80</v>
      </c>
      <c r="B19" s="2">
        <v>0</v>
      </c>
      <c r="C19" s="2">
        <v>0</v>
      </c>
      <c r="D19" s="2">
        <v>0</v>
      </c>
      <c r="E19" s="2">
        <v>0</v>
      </c>
      <c r="F19" s="291">
        <v>0</v>
      </c>
      <c r="G19" s="4">
        <f t="shared" si="2"/>
        <v>0</v>
      </c>
      <c r="I19" s="135"/>
      <c r="J19" s="135"/>
      <c r="O19" s="135"/>
    </row>
    <row r="20" spans="1:15">
      <c r="A20" s="1" t="s">
        <v>82</v>
      </c>
      <c r="B20" s="2">
        <v>0</v>
      </c>
      <c r="C20" s="2">
        <v>0</v>
      </c>
      <c r="D20" s="2">
        <v>0</v>
      </c>
      <c r="E20" s="2">
        <v>0</v>
      </c>
      <c r="F20" s="291">
        <v>0</v>
      </c>
      <c r="G20" s="4">
        <f t="shared" si="2"/>
        <v>0</v>
      </c>
      <c r="I20" s="135"/>
    </row>
    <row r="21" spans="1:15">
      <c r="A21" s="1" t="s">
        <v>83</v>
      </c>
      <c r="B21" s="2">
        <v>5010</v>
      </c>
      <c r="C21" s="2">
        <v>0</v>
      </c>
      <c r="D21" s="2">
        <v>4039</v>
      </c>
      <c r="E21" s="2">
        <v>2781</v>
      </c>
      <c r="F21" s="291">
        <f t="shared" ref="F21:F28" si="3">(((C21+B21)/(E21+D21))-((1)))</f>
        <v>-0.26539589442815248</v>
      </c>
      <c r="G21" s="4">
        <f t="shared" si="2"/>
        <v>-1810</v>
      </c>
      <c r="J21" s="135"/>
      <c r="L21" s="135"/>
      <c r="M21" s="135"/>
      <c r="O21" s="135"/>
    </row>
    <row r="22" spans="1:15">
      <c r="A22" s="1" t="s">
        <v>26</v>
      </c>
      <c r="B22" s="2">
        <v>937</v>
      </c>
      <c r="C22" s="2">
        <v>0</v>
      </c>
      <c r="D22" s="2">
        <v>1816</v>
      </c>
      <c r="E22" s="2">
        <v>0</v>
      </c>
      <c r="F22" s="291">
        <f t="shared" si="3"/>
        <v>-0.4840308370044053</v>
      </c>
      <c r="G22" s="4">
        <f t="shared" si="2"/>
        <v>-879</v>
      </c>
      <c r="I22" s="135"/>
      <c r="M22" s="135"/>
    </row>
    <row r="23" spans="1:15">
      <c r="A23" s="1" t="s">
        <v>28</v>
      </c>
      <c r="B23" s="2">
        <v>0</v>
      </c>
      <c r="C23" s="2">
        <v>0</v>
      </c>
      <c r="D23" s="2">
        <v>0</v>
      </c>
      <c r="E23" s="2">
        <v>0</v>
      </c>
      <c r="F23" s="291">
        <v>0</v>
      </c>
      <c r="G23" s="4">
        <f t="shared" si="2"/>
        <v>0</v>
      </c>
      <c r="I23" s="135"/>
      <c r="J23" s="135"/>
      <c r="K23" s="135"/>
    </row>
    <row r="24" spans="1:15">
      <c r="A24" s="1" t="s">
        <v>30</v>
      </c>
      <c r="B24" s="2">
        <v>437</v>
      </c>
      <c r="C24" s="2">
        <v>30</v>
      </c>
      <c r="D24" s="160">
        <v>2209</v>
      </c>
      <c r="E24" s="2">
        <v>32</v>
      </c>
      <c r="F24" s="291">
        <f t="shared" si="3"/>
        <v>-0.7916108879964302</v>
      </c>
      <c r="G24" s="4">
        <f t="shared" si="2"/>
        <v>-1774</v>
      </c>
      <c r="J24" s="135"/>
    </row>
    <row r="25" spans="1:15">
      <c r="A25" s="1" t="s">
        <v>31</v>
      </c>
      <c r="B25" s="2">
        <v>0</v>
      </c>
      <c r="C25" s="2">
        <v>0</v>
      </c>
      <c r="D25" s="2">
        <v>0</v>
      </c>
      <c r="E25" s="2">
        <v>0</v>
      </c>
      <c r="F25" s="291">
        <v>0</v>
      </c>
      <c r="G25" s="4">
        <f t="shared" si="2"/>
        <v>0</v>
      </c>
      <c r="N25" s="135"/>
    </row>
    <row r="26" spans="1:15">
      <c r="A26" s="1" t="s">
        <v>33</v>
      </c>
      <c r="B26" s="2">
        <v>145</v>
      </c>
      <c r="C26" s="2">
        <v>21</v>
      </c>
      <c r="D26" s="2">
        <v>112</v>
      </c>
      <c r="E26" s="2">
        <v>17</v>
      </c>
      <c r="F26" s="291">
        <f t="shared" si="3"/>
        <v>0.28682170542635665</v>
      </c>
      <c r="G26" s="4">
        <f t="shared" si="2"/>
        <v>37</v>
      </c>
      <c r="N26" s="135"/>
    </row>
    <row r="27" spans="1:15">
      <c r="A27" s="12" t="s">
        <v>35</v>
      </c>
      <c r="B27" s="2">
        <v>54</v>
      </c>
      <c r="C27" s="13">
        <v>5</v>
      </c>
      <c r="D27" s="13">
        <v>3005</v>
      </c>
      <c r="E27" s="13">
        <v>0</v>
      </c>
      <c r="F27" s="291">
        <f t="shared" si="3"/>
        <v>-0.98036605657237941</v>
      </c>
      <c r="G27" s="4">
        <f t="shared" si="2"/>
        <v>-2946</v>
      </c>
      <c r="H27" s="135"/>
      <c r="I27" s="135"/>
    </row>
    <row r="28" spans="1:15" ht="15.75">
      <c r="A28" s="14" t="s">
        <v>44</v>
      </c>
      <c r="B28" s="161">
        <f>SUM(B16:B27)</f>
        <v>101785</v>
      </c>
      <c r="C28" s="15">
        <f>SUM(C16:C27)</f>
        <v>56</v>
      </c>
      <c r="D28" s="15">
        <f>SUM(D16:D27)</f>
        <v>70907</v>
      </c>
      <c r="E28" s="15">
        <f>SUM(E16:E27)</f>
        <v>3875</v>
      </c>
      <c r="F28" s="291">
        <f t="shared" si="3"/>
        <v>0.36183841031264219</v>
      </c>
      <c r="G28" s="4">
        <f t="shared" si="2"/>
        <v>27059</v>
      </c>
      <c r="L28" s="135"/>
    </row>
    <row r="29" spans="1:15">
      <c r="A29" s="16" t="s">
        <v>36</v>
      </c>
      <c r="B29" s="339">
        <f>SUM(B28+C28)</f>
        <v>101841</v>
      </c>
      <c r="C29" s="340"/>
      <c r="D29" s="339">
        <f>SUM(D28+E28)</f>
        <v>74782</v>
      </c>
      <c r="E29" s="340"/>
      <c r="F29" s="287">
        <f>SUM(B29-D29)/D29</f>
        <v>0.36183841031264208</v>
      </c>
      <c r="G29" s="18">
        <f>SUM(B29-D29)</f>
        <v>27059</v>
      </c>
      <c r="N29" s="135"/>
    </row>
    <row r="30" spans="1:15" ht="11.25" customHeight="1"/>
    <row r="31" spans="1:15">
      <c r="A31" s="403" t="s">
        <v>92</v>
      </c>
      <c r="B31" s="403"/>
      <c r="C31" s="403"/>
      <c r="D31" s="403"/>
      <c r="E31" s="403"/>
      <c r="F31" s="403"/>
      <c r="G31" s="403"/>
    </row>
    <row r="32" spans="1:15">
      <c r="A32" s="130" t="s">
        <v>2</v>
      </c>
      <c r="B32" s="396" t="s">
        <v>107</v>
      </c>
      <c r="C32" s="397"/>
      <c r="D32" s="396" t="s">
        <v>108</v>
      </c>
      <c r="E32" s="397"/>
      <c r="F32" s="131" t="s">
        <v>3</v>
      </c>
      <c r="G32" s="132" t="s">
        <v>4</v>
      </c>
    </row>
    <row r="33" spans="1:7">
      <c r="A33" s="130"/>
      <c r="B33" s="131" t="s">
        <v>74</v>
      </c>
      <c r="C33" s="131" t="s">
        <v>75</v>
      </c>
      <c r="D33" s="131" t="s">
        <v>74</v>
      </c>
      <c r="E33" s="130" t="s">
        <v>75</v>
      </c>
      <c r="F33" s="131"/>
      <c r="G33" s="132"/>
    </row>
    <row r="34" spans="1:7">
      <c r="A34" s="19" t="s">
        <v>58</v>
      </c>
      <c r="B34" s="19">
        <v>5248</v>
      </c>
      <c r="C34" s="19">
        <v>0</v>
      </c>
      <c r="D34" s="20">
        <v>7674</v>
      </c>
      <c r="E34" s="20">
        <v>0</v>
      </c>
      <c r="F34" s="291">
        <f>(((C34+B34)/(E34+D34))-((1)))</f>
        <v>-0.31613239510033886</v>
      </c>
      <c r="G34" s="4">
        <f>SUM(B34+C34)-(D34+E34)</f>
        <v>-2426</v>
      </c>
    </row>
    <row r="35" spans="1:7">
      <c r="A35" s="21" t="s">
        <v>59</v>
      </c>
      <c r="B35" s="366">
        <f>SUM(B34:C34)</f>
        <v>5248</v>
      </c>
      <c r="C35" s="366"/>
      <c r="D35" s="366">
        <f>SUM(D34:E34)</f>
        <v>7674</v>
      </c>
      <c r="E35" s="366"/>
      <c r="F35" s="292">
        <f>SUM(B35-D35)/D35</f>
        <v>-0.3161323951003388</v>
      </c>
      <c r="G35" s="23">
        <f>SUM(B35-D35)</f>
        <v>-2426</v>
      </c>
    </row>
    <row r="36" spans="1:7" ht="9.75" customHeight="1">
      <c r="A36" s="24"/>
      <c r="B36" s="25"/>
      <c r="C36" s="25"/>
      <c r="D36" s="25"/>
      <c r="E36" s="25"/>
      <c r="F36" s="289"/>
      <c r="G36" s="27"/>
    </row>
    <row r="37" spans="1:7">
      <c r="A37" s="405" t="s">
        <v>93</v>
      </c>
      <c r="B37" s="405"/>
      <c r="C37" s="405"/>
      <c r="D37" s="405"/>
      <c r="E37" s="405"/>
      <c r="F37" s="405"/>
      <c r="G37" s="405"/>
    </row>
    <row r="38" spans="1:7">
      <c r="A38" s="163" t="s">
        <v>2</v>
      </c>
      <c r="B38" s="406" t="s">
        <v>107</v>
      </c>
      <c r="C38" s="407"/>
      <c r="D38" s="406" t="s">
        <v>108</v>
      </c>
      <c r="E38" s="407"/>
      <c r="F38" s="405" t="s">
        <v>3</v>
      </c>
      <c r="G38" s="408" t="s">
        <v>4</v>
      </c>
    </row>
    <row r="39" spans="1:7">
      <c r="A39" s="163"/>
      <c r="B39" s="190" t="s">
        <v>74</v>
      </c>
      <c r="C39" s="190" t="s">
        <v>75</v>
      </c>
      <c r="D39" s="190" t="s">
        <v>74</v>
      </c>
      <c r="E39" s="163" t="s">
        <v>75</v>
      </c>
      <c r="F39" s="405"/>
      <c r="G39" s="408"/>
    </row>
    <row r="40" spans="1:7">
      <c r="A40" s="19" t="s">
        <v>60</v>
      </c>
      <c r="B40" s="19">
        <v>26325</v>
      </c>
      <c r="C40" s="19">
        <v>0</v>
      </c>
      <c r="D40" s="20">
        <v>83434</v>
      </c>
      <c r="E40" s="20">
        <v>0</v>
      </c>
      <c r="F40" s="293">
        <f>(((C40+B40)/(E40+D40))-((1)))</f>
        <v>-0.68448114677469618</v>
      </c>
      <c r="G40" s="29">
        <f>SUM(B40+C40)-(D40+E40)</f>
        <v>-57109</v>
      </c>
    </row>
    <row r="41" spans="1:7">
      <c r="A41" s="21" t="s">
        <v>61</v>
      </c>
      <c r="B41" s="366">
        <f>SUM(B40:C40)</f>
        <v>26325</v>
      </c>
      <c r="C41" s="366"/>
      <c r="D41" s="366">
        <f>SUM(D40:E40)</f>
        <v>83434</v>
      </c>
      <c r="E41" s="366"/>
      <c r="F41" s="292">
        <f>SUM(B41-D41)/D41</f>
        <v>-0.68448114677469618</v>
      </c>
      <c r="G41" s="23">
        <f>SUM(B41-D41)</f>
        <v>-57109</v>
      </c>
    </row>
    <row r="42" spans="1:7" ht="13.5" customHeight="1">
      <c r="A42" s="30"/>
      <c r="B42" s="31"/>
      <c r="C42" s="31"/>
      <c r="D42" s="31"/>
      <c r="E42" s="31"/>
      <c r="F42" s="289"/>
      <c r="G42" s="32"/>
    </row>
    <row r="43" spans="1:7">
      <c r="A43" s="404" t="s">
        <v>94</v>
      </c>
      <c r="B43" s="404"/>
      <c r="C43" s="404"/>
      <c r="D43" s="404"/>
      <c r="E43" s="404"/>
      <c r="F43" s="404"/>
      <c r="G43" s="404"/>
    </row>
    <row r="44" spans="1:7">
      <c r="A44" s="179" t="s">
        <v>2</v>
      </c>
      <c r="B44" s="406" t="s">
        <v>107</v>
      </c>
      <c r="C44" s="407"/>
      <c r="D44" s="406" t="s">
        <v>108</v>
      </c>
      <c r="E44" s="407"/>
      <c r="F44" s="190" t="s">
        <v>3</v>
      </c>
      <c r="G44" s="191" t="s">
        <v>4</v>
      </c>
    </row>
    <row r="45" spans="1:7">
      <c r="A45" s="179"/>
      <c r="B45" s="180" t="s">
        <v>74</v>
      </c>
      <c r="C45" s="180" t="s">
        <v>75</v>
      </c>
      <c r="D45" s="180" t="s">
        <v>74</v>
      </c>
      <c r="E45" s="181" t="s">
        <v>75</v>
      </c>
      <c r="F45" s="182"/>
      <c r="G45" s="183"/>
    </row>
    <row r="46" spans="1:7">
      <c r="A46" s="19" t="s">
        <v>62</v>
      </c>
      <c r="B46" s="19">
        <v>21426</v>
      </c>
      <c r="C46" s="19">
        <v>1482</v>
      </c>
      <c r="D46" s="20">
        <v>5240</v>
      </c>
      <c r="E46" s="20">
        <v>66</v>
      </c>
      <c r="F46" s="286">
        <f>(((C46+B46)/(E46+D46))-((1)))</f>
        <v>3.3173765548435732</v>
      </c>
      <c r="G46" s="34">
        <f>SUM(B46+C46)-(D46+E46)</f>
        <v>17602</v>
      </c>
    </row>
    <row r="47" spans="1:7">
      <c r="A47" s="21" t="s">
        <v>63</v>
      </c>
      <c r="B47" s="366">
        <f>SUM(B46:C46)</f>
        <v>22908</v>
      </c>
      <c r="C47" s="366"/>
      <c r="D47" s="366">
        <f>SUM(D46:E46)</f>
        <v>5306</v>
      </c>
      <c r="E47" s="366"/>
      <c r="F47" s="292">
        <f>SUM(B47-D47)/D47</f>
        <v>3.3173765548435732</v>
      </c>
      <c r="G47" s="23">
        <f>SUM(B47-D47)</f>
        <v>17602</v>
      </c>
    </row>
    <row r="48" spans="1:7" ht="12" customHeight="1"/>
    <row r="49" spans="1:14">
      <c r="A49" s="404" t="s">
        <v>95</v>
      </c>
      <c r="B49" s="404"/>
      <c r="C49" s="404"/>
      <c r="D49" s="404"/>
      <c r="E49" s="404"/>
      <c r="F49" s="404"/>
      <c r="G49" s="404"/>
    </row>
    <row r="50" spans="1:14">
      <c r="A50" s="179" t="s">
        <v>2</v>
      </c>
      <c r="B50" s="406" t="s">
        <v>107</v>
      </c>
      <c r="C50" s="407"/>
      <c r="D50" s="406" t="s">
        <v>108</v>
      </c>
      <c r="E50" s="407"/>
      <c r="F50" s="190" t="s">
        <v>3</v>
      </c>
      <c r="G50" s="191" t="s">
        <v>4</v>
      </c>
    </row>
    <row r="51" spans="1:14">
      <c r="A51" s="179"/>
      <c r="B51" s="180" t="s">
        <v>74</v>
      </c>
      <c r="C51" s="180" t="s">
        <v>75</v>
      </c>
      <c r="D51" s="180" t="s">
        <v>74</v>
      </c>
      <c r="E51" s="181" t="s">
        <v>75</v>
      </c>
      <c r="F51" s="182"/>
      <c r="G51" s="183"/>
    </row>
    <row r="52" spans="1:14">
      <c r="A52" s="19" t="s">
        <v>72</v>
      </c>
      <c r="B52" s="19">
        <v>217</v>
      </c>
      <c r="C52" s="19">
        <v>277</v>
      </c>
      <c r="D52" s="20">
        <v>3</v>
      </c>
      <c r="E52" s="20">
        <v>59</v>
      </c>
      <c r="F52" s="286">
        <f>(((C52+B52)/(E52+D52))-((1)))</f>
        <v>6.967741935483871</v>
      </c>
      <c r="G52" s="34">
        <f>SUM(B52+C52)-(D52+E52)</f>
        <v>432</v>
      </c>
    </row>
    <row r="53" spans="1:14">
      <c r="A53" s="21" t="s">
        <v>64</v>
      </c>
      <c r="B53" s="366">
        <f>SUM(B52:C52)</f>
        <v>494</v>
      </c>
      <c r="C53" s="366"/>
      <c r="D53" s="366">
        <f>SUM(D52:E52)</f>
        <v>62</v>
      </c>
      <c r="E53" s="366"/>
      <c r="F53" s="292">
        <f>SUM(B53-D53)/D53</f>
        <v>6.967741935483871</v>
      </c>
      <c r="G53" s="23">
        <f>SUM(B53-D53)</f>
        <v>432</v>
      </c>
    </row>
    <row r="55" spans="1:14">
      <c r="A55" s="409" t="s">
        <v>119</v>
      </c>
      <c r="B55" s="409"/>
      <c r="C55" s="409"/>
      <c r="D55" s="409"/>
      <c r="E55" s="409"/>
      <c r="F55" s="409"/>
      <c r="G55" s="409"/>
    </row>
    <row r="56" spans="1:14">
      <c r="A56" s="35" t="s">
        <v>2</v>
      </c>
      <c r="B56" s="396" t="s">
        <v>107</v>
      </c>
      <c r="C56" s="397"/>
      <c r="D56" s="396" t="s">
        <v>108</v>
      </c>
      <c r="E56" s="397"/>
      <c r="F56" s="410" t="s">
        <v>3</v>
      </c>
      <c r="G56" s="412" t="s">
        <v>4</v>
      </c>
    </row>
    <row r="57" spans="1:14">
      <c r="A57" s="36"/>
      <c r="B57" s="37" t="s">
        <v>74</v>
      </c>
      <c r="C57" s="37" t="s">
        <v>75</v>
      </c>
      <c r="D57" s="192" t="s">
        <v>74</v>
      </c>
      <c r="E57" s="38" t="s">
        <v>75</v>
      </c>
      <c r="F57" s="411"/>
      <c r="G57" s="413"/>
    </row>
    <row r="58" spans="1:14">
      <c r="A58" s="39" t="s">
        <v>111</v>
      </c>
      <c r="B58" s="40">
        <v>74008.483999999997</v>
      </c>
      <c r="C58" s="40">
        <v>74471.818999999901</v>
      </c>
      <c r="D58" s="40">
        <v>69460.945999999996</v>
      </c>
      <c r="E58" s="40">
        <v>32127.6879999999</v>
      </c>
      <c r="F58" s="291">
        <f>(((C58+B58)/(E58+D58))-((1)))</f>
        <v>0.46158381261431303</v>
      </c>
      <c r="G58" s="29">
        <f>SUM(B58+C58)-(D58+E58)</f>
        <v>46891.668999999994</v>
      </c>
    </row>
    <row r="59" spans="1:14">
      <c r="A59" s="16" t="s">
        <v>36</v>
      </c>
      <c r="B59" s="339">
        <f>SUM(B58+C58)</f>
        <v>148480.3029999999</v>
      </c>
      <c r="C59" s="340"/>
      <c r="D59" s="339">
        <f>SUM(D58+E58)</f>
        <v>101588.6339999999</v>
      </c>
      <c r="E59" s="340"/>
      <c r="F59" s="287">
        <f>SUM(B59-D59)/D59</f>
        <v>0.46158381261431314</v>
      </c>
      <c r="G59" s="18">
        <f>SUM(B59-D59)</f>
        <v>46891.668999999994</v>
      </c>
    </row>
    <row r="61" spans="1:14">
      <c r="A61" s="409" t="s">
        <v>120</v>
      </c>
      <c r="B61" s="409"/>
      <c r="C61" s="409"/>
      <c r="D61" s="409"/>
      <c r="E61" s="409"/>
      <c r="F61" s="409"/>
      <c r="G61" s="409"/>
    </row>
    <row r="62" spans="1:14">
      <c r="A62" s="35" t="s">
        <v>2</v>
      </c>
      <c r="B62" s="396" t="s">
        <v>107</v>
      </c>
      <c r="C62" s="397"/>
      <c r="D62" s="396" t="s">
        <v>108</v>
      </c>
      <c r="E62" s="397"/>
      <c r="F62" s="410" t="s">
        <v>3</v>
      </c>
      <c r="G62" s="414" t="s">
        <v>4</v>
      </c>
      <c r="L62" s="135"/>
      <c r="N62" s="135"/>
    </row>
    <row r="63" spans="1:14">
      <c r="A63" s="36"/>
      <c r="B63" s="37" t="s">
        <v>65</v>
      </c>
      <c r="C63" s="37" t="s">
        <v>66</v>
      </c>
      <c r="D63" s="192" t="s">
        <v>67</v>
      </c>
      <c r="E63" s="38" t="s">
        <v>66</v>
      </c>
      <c r="F63" s="411"/>
      <c r="G63" s="415"/>
      <c r="N63" s="135"/>
    </row>
    <row r="64" spans="1:14">
      <c r="A64" s="39" t="s">
        <v>113</v>
      </c>
      <c r="B64" s="40">
        <v>10261</v>
      </c>
      <c r="C64" s="40">
        <v>11205</v>
      </c>
      <c r="D64" s="40">
        <v>12509</v>
      </c>
      <c r="E64" s="40">
        <v>7996</v>
      </c>
      <c r="F64" s="290">
        <f>(((C64+B64)/(E64+D64))-((1)))</f>
        <v>4.686661789807367E-2</v>
      </c>
      <c r="G64" s="42">
        <f>SUM(B64+C64)-(D64+E64)</f>
        <v>961</v>
      </c>
    </row>
    <row r="65" spans="1:16">
      <c r="A65" s="16" t="s">
        <v>44</v>
      </c>
      <c r="B65" s="339">
        <f>SUM(B64+C64)</f>
        <v>21466</v>
      </c>
      <c r="C65" s="340"/>
      <c r="D65" s="339">
        <f>SUM(D64+E64)</f>
        <v>20505</v>
      </c>
      <c r="E65" s="340"/>
      <c r="F65" s="287">
        <f>SUM(B65-D65)/D65</f>
        <v>4.6866617898073643E-2</v>
      </c>
      <c r="G65" s="18">
        <f>SUM(B65-D65)</f>
        <v>961</v>
      </c>
      <c r="I65" s="135"/>
      <c r="M65" s="135"/>
    </row>
    <row r="66" spans="1:16">
      <c r="A66" s="30"/>
      <c r="B66" s="31"/>
      <c r="C66" s="31"/>
      <c r="D66" s="31"/>
      <c r="E66" s="31"/>
      <c r="F66" s="289"/>
      <c r="G66" s="32"/>
      <c r="H66" s="135"/>
      <c r="I66" s="135"/>
      <c r="L66" s="135"/>
      <c r="N66" s="135"/>
    </row>
    <row r="67" spans="1:16">
      <c r="A67" s="409" t="s">
        <v>121</v>
      </c>
      <c r="B67" s="409"/>
      <c r="C67" s="409"/>
      <c r="D67" s="409"/>
      <c r="E67" s="409"/>
      <c r="F67" s="409"/>
      <c r="G67" s="409"/>
      <c r="I67" s="135"/>
      <c r="J67" s="135"/>
      <c r="L67" s="135"/>
      <c r="N67" s="135"/>
    </row>
    <row r="68" spans="1:16">
      <c r="A68" s="35" t="s">
        <v>2</v>
      </c>
      <c r="B68" s="396" t="s">
        <v>107</v>
      </c>
      <c r="C68" s="397"/>
      <c r="D68" s="396" t="s">
        <v>108</v>
      </c>
      <c r="E68" s="397"/>
      <c r="F68" s="410" t="s">
        <v>3</v>
      </c>
      <c r="G68" s="414" t="s">
        <v>4</v>
      </c>
      <c r="J68" s="135"/>
      <c r="L68" s="135"/>
    </row>
    <row r="69" spans="1:16">
      <c r="A69" s="36"/>
      <c r="B69" s="37" t="s">
        <v>68</v>
      </c>
      <c r="C69" s="37" t="s">
        <v>69</v>
      </c>
      <c r="D69" s="192" t="s">
        <v>68</v>
      </c>
      <c r="E69" s="38" t="s">
        <v>69</v>
      </c>
      <c r="F69" s="411"/>
      <c r="G69" s="415"/>
      <c r="I69" s="135"/>
      <c r="J69" s="135"/>
      <c r="L69" s="135"/>
      <c r="M69" s="135"/>
      <c r="N69" s="135"/>
      <c r="P69" s="135"/>
    </row>
    <row r="70" spans="1:16">
      <c r="A70" s="39" t="s">
        <v>115</v>
      </c>
      <c r="B70" s="40">
        <v>3022</v>
      </c>
      <c r="C70" s="40">
        <v>4645</v>
      </c>
      <c r="D70" s="40">
        <v>3042</v>
      </c>
      <c r="E70" s="40">
        <v>3594</v>
      </c>
      <c r="F70" s="290">
        <f>(((C70+B70)/(E70+D70))-((1)))</f>
        <v>0.15536467751657623</v>
      </c>
      <c r="G70" s="42">
        <f>SUM(B70+C70)-(D70+E70)</f>
        <v>1031</v>
      </c>
      <c r="I70" s="135"/>
      <c r="J70" s="135"/>
      <c r="K70" s="135"/>
      <c r="L70" s="135"/>
    </row>
    <row r="71" spans="1:16">
      <c r="A71" s="16" t="s">
        <v>44</v>
      </c>
      <c r="B71" s="339">
        <f>SUM(B70+C70)</f>
        <v>7667</v>
      </c>
      <c r="C71" s="340"/>
      <c r="D71" s="339">
        <f>SUM(D70+E70)</f>
        <v>6636</v>
      </c>
      <c r="E71" s="340"/>
      <c r="F71" s="287">
        <f>SUM(B71-D71)/D71</f>
        <v>0.15536467751657626</v>
      </c>
      <c r="G71" s="18">
        <f>SUM(B71-D71)</f>
        <v>1031</v>
      </c>
      <c r="J71" s="135"/>
      <c r="K71" s="135"/>
      <c r="L71" s="135"/>
    </row>
    <row r="72" spans="1:16">
      <c r="A72" s="331" t="s">
        <v>70</v>
      </c>
      <c r="B72" s="331"/>
      <c r="C72" s="331"/>
      <c r="D72" s="331"/>
      <c r="E72" s="331"/>
      <c r="F72" s="331"/>
      <c r="G72" s="331"/>
    </row>
    <row r="73" spans="1:16">
      <c r="A73" s="30"/>
      <c r="B73" s="31"/>
      <c r="C73" s="31"/>
      <c r="D73" s="31"/>
      <c r="E73" s="31"/>
      <c r="F73" s="289"/>
      <c r="G73" s="32"/>
      <c r="I73" s="135"/>
      <c r="J73" s="135"/>
    </row>
    <row r="74" spans="1:16">
      <c r="A74" s="416" t="s">
        <v>122</v>
      </c>
      <c r="B74" s="417"/>
      <c r="C74" s="417"/>
      <c r="D74" s="417"/>
      <c r="E74" s="417"/>
      <c r="F74" s="417"/>
      <c r="G74" s="418"/>
      <c r="L74" s="135"/>
    </row>
    <row r="75" spans="1:16">
      <c r="A75" s="38" t="s">
        <v>2</v>
      </c>
      <c r="B75" s="396" t="s">
        <v>107</v>
      </c>
      <c r="C75" s="397"/>
      <c r="D75" s="396" t="s">
        <v>108</v>
      </c>
      <c r="E75" s="397"/>
      <c r="F75" s="421" t="s">
        <v>3</v>
      </c>
      <c r="G75" s="423" t="s">
        <v>4</v>
      </c>
      <c r="K75" s="135"/>
    </row>
    <row r="76" spans="1:16">
      <c r="A76" s="36"/>
      <c r="B76" s="174" t="s">
        <v>68</v>
      </c>
      <c r="C76" s="174" t="s">
        <v>69</v>
      </c>
      <c r="D76" s="175" t="s">
        <v>68</v>
      </c>
      <c r="E76" s="176" t="s">
        <v>69</v>
      </c>
      <c r="F76" s="411"/>
      <c r="G76" s="415"/>
    </row>
    <row r="77" spans="1:16" ht="30">
      <c r="A77" s="173" t="s">
        <v>117</v>
      </c>
      <c r="B77" s="177">
        <v>631</v>
      </c>
      <c r="C77" s="177">
        <v>653</v>
      </c>
      <c r="D77" s="178">
        <v>503</v>
      </c>
      <c r="E77" s="178">
        <v>566</v>
      </c>
      <c r="F77" s="288">
        <f>(((C77+B77)/(E77+D77))-((1)))</f>
        <v>0.20112254443405053</v>
      </c>
      <c r="G77" s="43">
        <f>SUM(B77+C77)-(D77+E77)</f>
        <v>215</v>
      </c>
    </row>
    <row r="78" spans="1:16">
      <c r="A78" s="16" t="s">
        <v>44</v>
      </c>
      <c r="B78" s="419">
        <f>SUM(B77+C77)</f>
        <v>1284</v>
      </c>
      <c r="C78" s="420"/>
      <c r="D78" s="419">
        <f>SUM(D77+E77)</f>
        <v>1069</v>
      </c>
      <c r="E78" s="420"/>
      <c r="F78" s="287">
        <f>SUM(B78-D78)/D78</f>
        <v>0.2011225444340505</v>
      </c>
      <c r="G78" s="18">
        <f>SUM(B78-D78)</f>
        <v>215</v>
      </c>
    </row>
    <row r="79" spans="1:16">
      <c r="A79" s="331" t="s">
        <v>109</v>
      </c>
      <c r="B79" s="331"/>
      <c r="C79" s="331"/>
      <c r="D79" s="331"/>
      <c r="E79" s="331"/>
      <c r="F79" s="331"/>
      <c r="G79" s="331"/>
      <c r="J79" s="135"/>
    </row>
    <row r="80" spans="1:16">
      <c r="I80" s="135"/>
    </row>
    <row r="82" spans="1:13">
      <c r="A82" s="422" t="s">
        <v>96</v>
      </c>
      <c r="B82" s="422"/>
      <c r="C82" s="422"/>
      <c r="D82" s="422"/>
      <c r="E82" s="422"/>
      <c r="F82" s="422"/>
      <c r="G82" s="422"/>
      <c r="I82" s="135"/>
    </row>
    <row r="83" spans="1:13">
      <c r="A83" s="193" t="s">
        <v>2</v>
      </c>
      <c r="B83" s="425" t="s">
        <v>107</v>
      </c>
      <c r="C83" s="425"/>
      <c r="D83" s="425" t="s">
        <v>108</v>
      </c>
      <c r="E83" s="425"/>
      <c r="F83" s="425" t="s">
        <v>3</v>
      </c>
      <c r="G83" s="424" t="s">
        <v>4</v>
      </c>
      <c r="K83" s="135"/>
      <c r="M83" s="135"/>
    </row>
    <row r="84" spans="1:13">
      <c r="A84" s="193"/>
      <c r="B84" s="194" t="s">
        <v>74</v>
      </c>
      <c r="C84" s="194" t="s">
        <v>75</v>
      </c>
      <c r="D84" s="194" t="s">
        <v>74</v>
      </c>
      <c r="E84" s="193" t="s">
        <v>75</v>
      </c>
      <c r="F84" s="425"/>
      <c r="G84" s="424"/>
    </row>
    <row r="85" spans="1:13">
      <c r="A85" s="44" t="s">
        <v>6</v>
      </c>
      <c r="B85" s="45">
        <v>138987.54999999999</v>
      </c>
      <c r="C85" s="46">
        <v>0</v>
      </c>
      <c r="D85" s="46">
        <v>139405.31</v>
      </c>
      <c r="E85" s="45">
        <v>0</v>
      </c>
      <c r="F85" s="286">
        <f>(((C85+B85)/(E85+D85))-((1)))</f>
        <v>-2.9967294646093823E-3</v>
      </c>
      <c r="G85" s="34">
        <f t="shared" ref="G85:G96" si="4">SUM(B85+C85)-(D85+E85)</f>
        <v>-417.76000000000931</v>
      </c>
    </row>
    <row r="86" spans="1:13">
      <c r="A86" s="5" t="s">
        <v>8</v>
      </c>
      <c r="B86" s="6">
        <v>125873.212</v>
      </c>
      <c r="C86" s="46">
        <v>0</v>
      </c>
      <c r="D86" s="6">
        <v>60791.468999999997</v>
      </c>
      <c r="E86" s="6">
        <v>0</v>
      </c>
      <c r="F86" s="286">
        <f t="shared" ref="F86:F91" si="5">(((C86+B86)/(E86+D86))-((1)))</f>
        <v>1.0705736194662445</v>
      </c>
      <c r="G86" s="34">
        <f t="shared" si="4"/>
        <v>65081.743000000002</v>
      </c>
    </row>
    <row r="87" spans="1:13">
      <c r="A87" s="1" t="s">
        <v>10</v>
      </c>
      <c r="B87" s="2">
        <v>87112.171000000002</v>
      </c>
      <c r="C87" s="46">
        <v>0</v>
      </c>
      <c r="D87" s="6">
        <v>72819.716</v>
      </c>
      <c r="E87" s="2">
        <v>0</v>
      </c>
      <c r="F87" s="286">
        <f t="shared" si="5"/>
        <v>0.19627177617666081</v>
      </c>
      <c r="G87" s="34">
        <f t="shared" si="4"/>
        <v>14292.455000000002</v>
      </c>
    </row>
    <row r="88" spans="1:13">
      <c r="A88" s="1" t="s">
        <v>12</v>
      </c>
      <c r="B88" s="2">
        <v>23603.947</v>
      </c>
      <c r="C88" s="46">
        <v>0</v>
      </c>
      <c r="D88" s="6">
        <v>17877.217000000001</v>
      </c>
      <c r="E88" s="2">
        <v>0</v>
      </c>
      <c r="F88" s="286">
        <f t="shared" si="5"/>
        <v>0.32033677277621009</v>
      </c>
      <c r="G88" s="34">
        <f t="shared" si="4"/>
        <v>5726.73</v>
      </c>
    </row>
    <row r="89" spans="1:13">
      <c r="A89" s="1" t="s">
        <v>14</v>
      </c>
      <c r="B89" s="2">
        <v>5200.9399999999996</v>
      </c>
      <c r="C89" s="46">
        <v>0</v>
      </c>
      <c r="D89" s="6">
        <v>0</v>
      </c>
      <c r="E89" s="2">
        <v>0</v>
      </c>
      <c r="F89" s="286">
        <v>1</v>
      </c>
      <c r="G89" s="34">
        <f t="shared" si="4"/>
        <v>5200.9399999999996</v>
      </c>
    </row>
    <row r="90" spans="1:13">
      <c r="A90" s="1" t="s">
        <v>16</v>
      </c>
      <c r="B90" s="2">
        <v>0</v>
      </c>
      <c r="C90" s="46">
        <v>7595</v>
      </c>
      <c r="D90" s="6">
        <v>0</v>
      </c>
      <c r="E90" s="2">
        <v>0</v>
      </c>
      <c r="F90" s="286">
        <v>1</v>
      </c>
      <c r="G90" s="34">
        <f t="shared" si="4"/>
        <v>7595</v>
      </c>
    </row>
    <row r="91" spans="1:13">
      <c r="A91" s="1" t="s">
        <v>73</v>
      </c>
      <c r="B91" s="2">
        <v>0</v>
      </c>
      <c r="C91" s="46">
        <v>36854.326000000001</v>
      </c>
      <c r="D91" s="6">
        <v>35960.603999999999</v>
      </c>
      <c r="E91" s="2">
        <v>0</v>
      </c>
      <c r="F91" s="286">
        <f t="shared" si="5"/>
        <v>2.4852808367734847E-2</v>
      </c>
      <c r="G91" s="34">
        <f>SUM(B91+C91)-(D91+E91)</f>
        <v>893.72200000000157</v>
      </c>
    </row>
    <row r="92" spans="1:13">
      <c r="A92" s="1" t="s">
        <v>17</v>
      </c>
      <c r="B92" s="2">
        <v>0</v>
      </c>
      <c r="C92" s="46">
        <v>0</v>
      </c>
      <c r="D92" s="6">
        <v>0</v>
      </c>
      <c r="E92" s="2">
        <v>0</v>
      </c>
      <c r="F92" s="286">
        <v>0</v>
      </c>
      <c r="G92" s="34">
        <f t="shared" si="4"/>
        <v>0</v>
      </c>
    </row>
    <row r="93" spans="1:13">
      <c r="A93" s="1" t="s">
        <v>19</v>
      </c>
      <c r="B93" s="2">
        <v>0</v>
      </c>
      <c r="C93" s="46">
        <v>0</v>
      </c>
      <c r="D93" s="6">
        <v>0</v>
      </c>
      <c r="E93" s="2">
        <v>0</v>
      </c>
      <c r="F93" s="286">
        <v>0</v>
      </c>
      <c r="G93" s="34">
        <f t="shared" si="4"/>
        <v>0</v>
      </c>
    </row>
    <row r="94" spans="1:13">
      <c r="A94" s="1" t="s">
        <v>20</v>
      </c>
      <c r="B94" s="2">
        <v>0</v>
      </c>
      <c r="C94" s="46">
        <v>0</v>
      </c>
      <c r="D94" s="6">
        <v>0</v>
      </c>
      <c r="E94" s="2">
        <v>0</v>
      </c>
      <c r="F94" s="286">
        <v>0</v>
      </c>
      <c r="G94" s="34">
        <f t="shared" si="4"/>
        <v>0</v>
      </c>
    </row>
    <row r="95" spans="1:13">
      <c r="A95" s="1" t="s">
        <v>71</v>
      </c>
      <c r="B95" s="2">
        <v>0</v>
      </c>
      <c r="C95" s="46">
        <v>0</v>
      </c>
      <c r="D95" s="6">
        <v>0</v>
      </c>
      <c r="E95" s="2">
        <v>0</v>
      </c>
      <c r="F95" s="286">
        <v>0</v>
      </c>
      <c r="G95" s="34">
        <f t="shared" si="4"/>
        <v>0</v>
      </c>
    </row>
    <row r="96" spans="1:13">
      <c r="A96" s="1" t="s">
        <v>77</v>
      </c>
      <c r="B96" s="2">
        <v>48357.510999999999</v>
      </c>
      <c r="C96" s="6">
        <v>0</v>
      </c>
      <c r="D96" s="6">
        <v>0</v>
      </c>
      <c r="E96" s="2">
        <v>0</v>
      </c>
      <c r="F96" s="286">
        <v>1</v>
      </c>
      <c r="G96" s="34">
        <f t="shared" si="4"/>
        <v>48357.510999999999</v>
      </c>
    </row>
    <row r="97" spans="1:7" ht="15.75">
      <c r="A97" s="297" t="s">
        <v>44</v>
      </c>
      <c r="B97" s="298">
        <f>SUM(B85:B96)</f>
        <v>429135.33099999995</v>
      </c>
      <c r="C97" s="298">
        <f>SUM(C85:C96)</f>
        <v>44449.326000000001</v>
      </c>
      <c r="D97" s="298">
        <f>SUM(D85:D96)</f>
        <v>326854.31599999999</v>
      </c>
      <c r="E97" s="298">
        <f>SUM(E85:E96)</f>
        <v>0</v>
      </c>
      <c r="F97" s="304">
        <f>(((C97+B97)/(E97+D97))-((1)))</f>
        <v>0.44891663905701629</v>
      </c>
      <c r="G97" s="305">
        <f>SUM(B97+C97)-(D97+E97)</f>
        <v>146730.34099999996</v>
      </c>
    </row>
    <row r="98" spans="1:7" ht="15.75">
      <c r="A98" s="47" t="s">
        <v>23</v>
      </c>
      <c r="B98" s="334">
        <f>SUM(B97+C97)</f>
        <v>473584.65699999995</v>
      </c>
      <c r="C98" s="335"/>
      <c r="D98" s="334">
        <f>SUM(D97+E97)</f>
        <v>326854.31599999999</v>
      </c>
      <c r="E98" s="335"/>
      <c r="F98" s="285">
        <f>SUM(B98-D98)/D98</f>
        <v>0.44891663905701634</v>
      </c>
      <c r="G98" s="184">
        <f>SUM(B98-D98)</f>
        <v>146730.34099999996</v>
      </c>
    </row>
  </sheetData>
  <mergeCells count="69">
    <mergeCell ref="G83:G84"/>
    <mergeCell ref="B83:C83"/>
    <mergeCell ref="D83:E83"/>
    <mergeCell ref="B98:C98"/>
    <mergeCell ref="D98:E98"/>
    <mergeCell ref="F83:F84"/>
    <mergeCell ref="B78:C78"/>
    <mergeCell ref="D78:E78"/>
    <mergeCell ref="F75:F76"/>
    <mergeCell ref="A79:G79"/>
    <mergeCell ref="A82:G82"/>
    <mergeCell ref="G75:G76"/>
    <mergeCell ref="A74:G74"/>
    <mergeCell ref="B68:C68"/>
    <mergeCell ref="D68:E68"/>
    <mergeCell ref="B75:C75"/>
    <mergeCell ref="D75:E75"/>
    <mergeCell ref="B71:C71"/>
    <mergeCell ref="D71:E71"/>
    <mergeCell ref="F68:F69"/>
    <mergeCell ref="G68:G69"/>
    <mergeCell ref="A72:G72"/>
    <mergeCell ref="B65:C65"/>
    <mergeCell ref="D65:E65"/>
    <mergeCell ref="F62:F63"/>
    <mergeCell ref="G62:G63"/>
    <mergeCell ref="A67:G67"/>
    <mergeCell ref="B62:C62"/>
    <mergeCell ref="D62:E62"/>
    <mergeCell ref="B59:C59"/>
    <mergeCell ref="D59:E59"/>
    <mergeCell ref="F56:F57"/>
    <mergeCell ref="G56:G57"/>
    <mergeCell ref="A61:G61"/>
    <mergeCell ref="B56:C56"/>
    <mergeCell ref="D56:E56"/>
    <mergeCell ref="B50:C50"/>
    <mergeCell ref="D50:E50"/>
    <mergeCell ref="B53:C53"/>
    <mergeCell ref="D53:E53"/>
    <mergeCell ref="A55:G55"/>
    <mergeCell ref="A49:G49"/>
    <mergeCell ref="B35:C35"/>
    <mergeCell ref="D35:E35"/>
    <mergeCell ref="A37:G37"/>
    <mergeCell ref="B38:C38"/>
    <mergeCell ref="D38:E38"/>
    <mergeCell ref="B41:C41"/>
    <mergeCell ref="D41:E41"/>
    <mergeCell ref="F38:F39"/>
    <mergeCell ref="G38:G39"/>
    <mergeCell ref="A43:G43"/>
    <mergeCell ref="B44:C44"/>
    <mergeCell ref="D44:E44"/>
    <mergeCell ref="B47:C47"/>
    <mergeCell ref="D47:E47"/>
    <mergeCell ref="B32:C32"/>
    <mergeCell ref="D32:E32"/>
    <mergeCell ref="A1:G1"/>
    <mergeCell ref="B2:C2"/>
    <mergeCell ref="D2:E2"/>
    <mergeCell ref="B11:C11"/>
    <mergeCell ref="D11:E11"/>
    <mergeCell ref="A13:G13"/>
    <mergeCell ref="B14:C14"/>
    <mergeCell ref="D14:E14"/>
    <mergeCell ref="B29:C29"/>
    <mergeCell ref="D29:E29"/>
    <mergeCell ref="A31:G31"/>
  </mergeCells>
  <pageMargins left="0.7" right="0.7" top="0.75" bottom="0.75" header="0.3" footer="0.3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مجموع المناولة التراكمي</vt:lpstr>
      <vt:lpstr>صادر وارد تراكمية</vt:lpstr>
      <vt:lpstr>مجموع المناولة الشهري (2)</vt:lpstr>
      <vt:lpstr>صادر وارد شهرية  (2)</vt:lpstr>
      <vt:lpstr>'مجموع المناولة التراكمي'!Print_Area</vt:lpstr>
      <vt:lpstr>'مجموع المناولة الشهري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Jibreel Ababneh</cp:lastModifiedBy>
  <cp:lastPrinted>2026-10-07T13:27:33Z</cp:lastPrinted>
  <dcterms:created xsi:type="dcterms:W3CDTF">2023-11-26T10:32:00Z</dcterms:created>
  <dcterms:modified xsi:type="dcterms:W3CDTF">2026-10-07T13:29:03Z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06DF6DDAC43A400FB9D24E242C6CD39E_12</vt:lpwstr>
  </property>
  <property fmtid="{D5CDD505-2E9C-101B-9397-08002B2CF9AE}" pid="3" name="KSOProductBuildVer">
    <vt:lpwstr>1033-12.2.0.22549</vt:lpwstr>
  </property>
</Properties>
</file>