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.ababneh\Desktop\مهم\احصائية شهرية\2026\احصائية شهر 4-2026\"/>
    </mc:Choice>
  </mc:AlternateContent>
  <bookViews>
    <workbookView xWindow="0" yWindow="0" windowWidth="15360" windowHeight="7635"/>
  </bookViews>
  <sheets>
    <sheet name="مجموع المناولة التراكمي" sheetId="9" r:id="rId1"/>
    <sheet name="صادر وارد تراكمية" sheetId="7" r:id="rId2"/>
    <sheet name="مجموع المناولة الشهري (2)" sheetId="12" r:id="rId3"/>
    <sheet name="صادر وارد شهرية  (2)" sheetId="13" r:id="rId4"/>
  </sheets>
  <definedNames>
    <definedName name="_xlnm.Print_Area" localSheetId="0">'مجموع المناولة التراكمي'!$B$3:$L$45</definedName>
    <definedName name="_xlnm.Print_Area" localSheetId="2">'مجموع المناولة الشهري (2)'!$B$1:$L$44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D42" i="7" l="1"/>
  <c r="B42" i="7"/>
  <c r="C35" i="9" l="1"/>
  <c r="C38" i="9" s="1"/>
  <c r="D14" i="9"/>
  <c r="C14" i="9"/>
  <c r="C31" i="9"/>
  <c r="L19" i="9"/>
  <c r="L20" i="9"/>
  <c r="D12" i="9" l="1"/>
  <c r="C12" i="9"/>
  <c r="G9" i="7"/>
  <c r="D12" i="12"/>
  <c r="C12" i="12"/>
  <c r="F10" i="12"/>
  <c r="D10" i="12"/>
  <c r="C10" i="12"/>
  <c r="G8" i="13"/>
  <c r="F12" i="9" l="1"/>
  <c r="F20" i="7"/>
  <c r="F22" i="7"/>
  <c r="F23" i="7"/>
  <c r="F25" i="7"/>
  <c r="F26" i="7"/>
  <c r="F27" i="7"/>
  <c r="F28" i="7"/>
  <c r="E96" i="13" l="1"/>
  <c r="F87" i="13"/>
  <c r="F84" i="13"/>
  <c r="K40" i="9"/>
  <c r="K41" i="9"/>
  <c r="K42" i="9"/>
  <c r="G98" i="7"/>
  <c r="G99" i="7"/>
  <c r="F95" i="7"/>
  <c r="F92" i="7"/>
  <c r="F93" i="7"/>
  <c r="B29" i="7" l="1"/>
  <c r="J17" i="12" l="1"/>
  <c r="I19" i="9" l="1"/>
  <c r="J19" i="9"/>
  <c r="C100" i="7"/>
  <c r="D100" i="7"/>
  <c r="E100" i="7"/>
  <c r="B100" i="7"/>
  <c r="L17" i="12"/>
  <c r="D96" i="13"/>
  <c r="C96" i="13"/>
  <c r="B96" i="13"/>
  <c r="G95" i="13"/>
  <c r="B101" i="7" l="1"/>
  <c r="F100" i="7"/>
  <c r="D97" i="13"/>
  <c r="G96" i="13"/>
  <c r="B97" i="13"/>
  <c r="F96" i="13"/>
  <c r="F91" i="7"/>
  <c r="B11" i="7" l="1"/>
  <c r="D27" i="9"/>
  <c r="D17" i="12"/>
  <c r="D11" i="7" l="1"/>
  <c r="J27" i="9"/>
  <c r="I27" i="9"/>
  <c r="J26" i="9"/>
  <c r="I26" i="9"/>
  <c r="J25" i="9"/>
  <c r="I25" i="9"/>
  <c r="J24" i="9"/>
  <c r="I24" i="9"/>
  <c r="J9" i="9"/>
  <c r="J10" i="9"/>
  <c r="J11" i="9"/>
  <c r="J12" i="9"/>
  <c r="J13" i="9"/>
  <c r="J14" i="9"/>
  <c r="J15" i="9"/>
  <c r="J16" i="9"/>
  <c r="J17" i="9"/>
  <c r="J18" i="9"/>
  <c r="J8" i="9"/>
  <c r="I9" i="9"/>
  <c r="I10" i="9"/>
  <c r="I11" i="9"/>
  <c r="I12" i="9"/>
  <c r="I13" i="9"/>
  <c r="I14" i="9"/>
  <c r="I15" i="9"/>
  <c r="I16" i="9"/>
  <c r="I17" i="9"/>
  <c r="I18" i="9"/>
  <c r="I8" i="9"/>
  <c r="C44" i="9"/>
  <c r="D43" i="9"/>
  <c r="C43" i="9"/>
  <c r="D42" i="9"/>
  <c r="C42" i="9"/>
  <c r="D37" i="9"/>
  <c r="C37" i="9"/>
  <c r="D20" i="9"/>
  <c r="D21" i="9"/>
  <c r="D22" i="9"/>
  <c r="D23" i="9"/>
  <c r="D24" i="9"/>
  <c r="D25" i="9"/>
  <c r="D26" i="9"/>
  <c r="D28" i="9"/>
  <c r="D29" i="9"/>
  <c r="D30" i="9"/>
  <c r="D19" i="9"/>
  <c r="C20" i="9"/>
  <c r="C21" i="9"/>
  <c r="C22" i="9"/>
  <c r="C23" i="9"/>
  <c r="C24" i="9"/>
  <c r="C25" i="9"/>
  <c r="C26" i="9"/>
  <c r="C27" i="9"/>
  <c r="C28" i="9"/>
  <c r="C29" i="9"/>
  <c r="C30" i="9"/>
  <c r="C19" i="9"/>
  <c r="D9" i="9"/>
  <c r="D10" i="9"/>
  <c r="D11" i="9"/>
  <c r="D13" i="9"/>
  <c r="D8" i="9"/>
  <c r="C9" i="9"/>
  <c r="C10" i="9"/>
  <c r="C11" i="9"/>
  <c r="C13" i="9"/>
  <c r="C8" i="9"/>
  <c r="K15" i="9" l="1"/>
  <c r="K13" i="9"/>
  <c r="K12" i="9"/>
  <c r="I20" i="9"/>
  <c r="J20" i="9"/>
  <c r="J7" i="12"/>
  <c r="K7" i="12" s="1"/>
  <c r="J8" i="12"/>
  <c r="J9" i="12"/>
  <c r="J10" i="12"/>
  <c r="J11" i="12"/>
  <c r="J12" i="12"/>
  <c r="J13" i="12"/>
  <c r="J14" i="12"/>
  <c r="J15" i="12"/>
  <c r="J16" i="12"/>
  <c r="J6" i="12"/>
  <c r="I7" i="12"/>
  <c r="I8" i="12"/>
  <c r="I9" i="12"/>
  <c r="I10" i="12"/>
  <c r="I11" i="12"/>
  <c r="I12" i="12"/>
  <c r="I13" i="12"/>
  <c r="I14" i="12"/>
  <c r="I15" i="12"/>
  <c r="I16" i="12"/>
  <c r="I6" i="12"/>
  <c r="J25" i="12"/>
  <c r="I25" i="12"/>
  <c r="J24" i="12"/>
  <c r="I24" i="12"/>
  <c r="J23" i="12"/>
  <c r="I23" i="12"/>
  <c r="J22" i="12"/>
  <c r="I22" i="12"/>
  <c r="C42" i="12"/>
  <c r="D42" i="12"/>
  <c r="D41" i="12"/>
  <c r="C41" i="12"/>
  <c r="D40" i="12"/>
  <c r="C40" i="12"/>
  <c r="D35" i="12"/>
  <c r="C35" i="12"/>
  <c r="D18" i="12"/>
  <c r="D19" i="12"/>
  <c r="D20" i="12"/>
  <c r="D21" i="12"/>
  <c r="D22" i="12"/>
  <c r="D23" i="12"/>
  <c r="D24" i="12"/>
  <c r="D25" i="12"/>
  <c r="D26" i="12"/>
  <c r="D27" i="12"/>
  <c r="D28" i="12"/>
  <c r="C18" i="12"/>
  <c r="C19" i="12"/>
  <c r="C20" i="12"/>
  <c r="C21" i="12"/>
  <c r="C22" i="12"/>
  <c r="C23" i="12"/>
  <c r="C24" i="12"/>
  <c r="C25" i="12"/>
  <c r="C26" i="12"/>
  <c r="C27" i="12"/>
  <c r="C28" i="12"/>
  <c r="C17" i="12"/>
  <c r="D7" i="12"/>
  <c r="D8" i="12"/>
  <c r="E8" i="12" s="1"/>
  <c r="D9" i="12"/>
  <c r="C6" i="12"/>
  <c r="D6" i="12"/>
  <c r="C7" i="12"/>
  <c r="C8" i="12"/>
  <c r="C9" i="12"/>
  <c r="C11" i="12"/>
  <c r="E25" i="12" l="1"/>
  <c r="E19" i="12"/>
  <c r="E18" i="12"/>
  <c r="E7" i="12"/>
  <c r="E27" i="12"/>
  <c r="E9" i="12"/>
  <c r="E23" i="12"/>
  <c r="E22" i="12"/>
  <c r="K9" i="12"/>
  <c r="K8" i="12"/>
  <c r="I18" i="12"/>
  <c r="J18" i="12"/>
  <c r="E42" i="12"/>
  <c r="F18" i="13"/>
  <c r="F21" i="13"/>
  <c r="F22" i="13"/>
  <c r="F24" i="13"/>
  <c r="F26" i="13"/>
  <c r="G97" i="7"/>
  <c r="F4" i="13" l="1"/>
  <c r="G4" i="13"/>
  <c r="F5" i="13"/>
  <c r="G5" i="13"/>
  <c r="F6" i="13"/>
  <c r="G6" i="13"/>
  <c r="F7" i="13"/>
  <c r="G7" i="13"/>
  <c r="G9" i="13"/>
  <c r="B10" i="13"/>
  <c r="C10" i="13"/>
  <c r="D10" i="13"/>
  <c r="E10" i="13"/>
  <c r="F16" i="13"/>
  <c r="G16" i="13"/>
  <c r="F17" i="13"/>
  <c r="G17" i="13"/>
  <c r="G18" i="13"/>
  <c r="G19" i="13"/>
  <c r="G20" i="13"/>
  <c r="G21" i="13"/>
  <c r="G22" i="13"/>
  <c r="G23" i="13"/>
  <c r="G24" i="13"/>
  <c r="G25" i="13"/>
  <c r="G26" i="13"/>
  <c r="G27" i="13"/>
  <c r="B28" i="13"/>
  <c r="C28" i="13"/>
  <c r="D28" i="13"/>
  <c r="E28" i="13"/>
  <c r="F34" i="13"/>
  <c r="G34" i="13"/>
  <c r="B35" i="13"/>
  <c r="D35" i="13"/>
  <c r="F40" i="13"/>
  <c r="G40" i="13"/>
  <c r="B41" i="13"/>
  <c r="D41" i="13"/>
  <c r="F46" i="13"/>
  <c r="G46" i="13"/>
  <c r="B47" i="13"/>
  <c r="D47" i="13"/>
  <c r="F52" i="13"/>
  <c r="G52" i="13"/>
  <c r="B53" i="13"/>
  <c r="D53" i="13"/>
  <c r="F57" i="13"/>
  <c r="G57" i="13"/>
  <c r="B58" i="13"/>
  <c r="D58" i="13"/>
  <c r="F63" i="13"/>
  <c r="G63" i="13"/>
  <c r="B64" i="13"/>
  <c r="D64" i="13"/>
  <c r="F69" i="13"/>
  <c r="G69" i="13"/>
  <c r="B70" i="13"/>
  <c r="D70" i="13"/>
  <c r="F76" i="13"/>
  <c r="G76" i="13"/>
  <c r="B77" i="13"/>
  <c r="D77" i="13"/>
  <c r="G84" i="13"/>
  <c r="F85" i="13"/>
  <c r="G85" i="13"/>
  <c r="F86" i="13"/>
  <c r="G86" i="13"/>
  <c r="G87" i="13"/>
  <c r="G88" i="13"/>
  <c r="G89" i="13"/>
  <c r="G90" i="13"/>
  <c r="G91" i="13"/>
  <c r="G92" i="13"/>
  <c r="G93" i="13"/>
  <c r="G94" i="13"/>
  <c r="E6" i="12"/>
  <c r="F6" i="12"/>
  <c r="L6" i="12"/>
  <c r="F7" i="12"/>
  <c r="L7" i="12"/>
  <c r="F8" i="12"/>
  <c r="L8" i="12"/>
  <c r="F9" i="12"/>
  <c r="L9" i="12"/>
  <c r="F11" i="12"/>
  <c r="L10" i="12"/>
  <c r="C33" i="12"/>
  <c r="L11" i="12"/>
  <c r="L12" i="12"/>
  <c r="L13" i="12"/>
  <c r="L14" i="12"/>
  <c r="L15" i="12"/>
  <c r="E17" i="12"/>
  <c r="F17" i="12"/>
  <c r="L16" i="12"/>
  <c r="F18" i="12"/>
  <c r="I36" i="12"/>
  <c r="F19" i="12"/>
  <c r="F20" i="12"/>
  <c r="F21" i="12"/>
  <c r="F22" i="12"/>
  <c r="K22" i="12"/>
  <c r="L22" i="12"/>
  <c r="F23" i="12"/>
  <c r="K23" i="12"/>
  <c r="L23" i="12"/>
  <c r="F24" i="12"/>
  <c r="K24" i="12"/>
  <c r="L24" i="12"/>
  <c r="F25" i="12"/>
  <c r="K25" i="12"/>
  <c r="L25" i="12"/>
  <c r="F26" i="12"/>
  <c r="I26" i="12"/>
  <c r="I37" i="12" s="1"/>
  <c r="J26" i="12"/>
  <c r="F27" i="12"/>
  <c r="F28" i="12"/>
  <c r="C29" i="12"/>
  <c r="C34" i="12" s="1"/>
  <c r="D29" i="12"/>
  <c r="K30" i="12"/>
  <c r="L30" i="12"/>
  <c r="E35" i="12"/>
  <c r="F35" i="12"/>
  <c r="K38" i="12"/>
  <c r="L38" i="12"/>
  <c r="K39" i="12"/>
  <c r="L39" i="12"/>
  <c r="E40" i="12"/>
  <c r="F40" i="12"/>
  <c r="K40" i="12"/>
  <c r="L40" i="12"/>
  <c r="E41" i="12"/>
  <c r="F41" i="12"/>
  <c r="I41" i="12"/>
  <c r="J41" i="12"/>
  <c r="F42" i="12"/>
  <c r="G64" i="13" l="1"/>
  <c r="K26" i="12"/>
  <c r="F58" i="13"/>
  <c r="D11" i="13"/>
  <c r="F53" i="13"/>
  <c r="F77" i="13"/>
  <c r="F35" i="13"/>
  <c r="F28" i="13"/>
  <c r="L18" i="12"/>
  <c r="J37" i="12"/>
  <c r="L37" i="12" s="1"/>
  <c r="L26" i="12"/>
  <c r="F29" i="12"/>
  <c r="E12" i="12"/>
  <c r="F47" i="13"/>
  <c r="G35" i="13"/>
  <c r="D29" i="13"/>
  <c r="C36" i="12"/>
  <c r="I35" i="12" s="1"/>
  <c r="I34" i="12" s="1"/>
  <c r="L41" i="12"/>
  <c r="K41" i="12"/>
  <c r="F70" i="13"/>
  <c r="G58" i="13"/>
  <c r="G53" i="13"/>
  <c r="F41" i="13"/>
  <c r="G77" i="13"/>
  <c r="F64" i="13"/>
  <c r="G28" i="13"/>
  <c r="G10" i="13"/>
  <c r="J36" i="12"/>
  <c r="K36" i="12" s="1"/>
  <c r="K18" i="12"/>
  <c r="E29" i="12"/>
  <c r="B11" i="13"/>
  <c r="F10" i="13"/>
  <c r="D33" i="12"/>
  <c r="F33" i="12" s="1"/>
  <c r="F12" i="12"/>
  <c r="B29" i="13"/>
  <c r="G41" i="13"/>
  <c r="G70" i="13"/>
  <c r="G47" i="13"/>
  <c r="D34" i="12"/>
  <c r="K37" i="12" l="1"/>
  <c r="F11" i="13"/>
  <c r="G97" i="13"/>
  <c r="F97" i="13"/>
  <c r="E33" i="12"/>
  <c r="L36" i="12"/>
  <c r="G11" i="13"/>
  <c r="G29" i="13"/>
  <c r="F29" i="13"/>
  <c r="D36" i="12"/>
  <c r="E34" i="12"/>
  <c r="F34" i="12"/>
  <c r="E36" i="12" l="1"/>
  <c r="F36" i="12"/>
  <c r="J35" i="12"/>
  <c r="K35" i="12" l="1"/>
  <c r="L35" i="12"/>
  <c r="J34" i="12"/>
  <c r="K34" i="12" l="1"/>
  <c r="L34" i="12"/>
  <c r="I38" i="9" l="1"/>
  <c r="D31" i="9"/>
  <c r="D29" i="7"/>
  <c r="G21" i="7" l="1"/>
  <c r="F23" i="9" l="1"/>
  <c r="K9" i="9"/>
  <c r="K10" i="9"/>
  <c r="K11" i="9"/>
  <c r="K32" i="9" l="1"/>
  <c r="E24" i="9" l="1"/>
  <c r="E22" i="9"/>
  <c r="G35" i="7" l="1"/>
  <c r="F35" i="7"/>
  <c r="G96" i="7" l="1"/>
  <c r="C29" i="7"/>
  <c r="E13" i="9"/>
  <c r="F37" i="9"/>
  <c r="E37" i="9"/>
  <c r="G22" i="7" l="1"/>
  <c r="J43" i="9" l="1"/>
  <c r="I43" i="9"/>
  <c r="F44" i="9"/>
  <c r="E44" i="9"/>
  <c r="L42" i="9"/>
  <c r="F43" i="9"/>
  <c r="E43" i="9"/>
  <c r="L41" i="9"/>
  <c r="F42" i="9"/>
  <c r="E42" i="9"/>
  <c r="L40" i="9"/>
  <c r="L32" i="9"/>
  <c r="F30" i="9"/>
  <c r="E30" i="9"/>
  <c r="J28" i="9"/>
  <c r="J39" i="9" s="1"/>
  <c r="I28" i="9"/>
  <c r="I39" i="9" s="1"/>
  <c r="F29" i="9"/>
  <c r="E29" i="9"/>
  <c r="L27" i="9"/>
  <c r="K27" i="9"/>
  <c r="F28" i="9"/>
  <c r="E28" i="9"/>
  <c r="L26" i="9"/>
  <c r="K26" i="9"/>
  <c r="F27" i="9"/>
  <c r="E27" i="9"/>
  <c r="L25" i="9"/>
  <c r="K25" i="9"/>
  <c r="F26" i="9"/>
  <c r="L24" i="9"/>
  <c r="K24" i="9"/>
  <c r="F25" i="9"/>
  <c r="E25" i="9"/>
  <c r="F24" i="9"/>
  <c r="F22" i="9"/>
  <c r="F21" i="9"/>
  <c r="E21" i="9"/>
  <c r="J38" i="9"/>
  <c r="F20" i="9"/>
  <c r="E20" i="9"/>
  <c r="L18" i="9"/>
  <c r="F19" i="9"/>
  <c r="E19" i="9"/>
  <c r="L17" i="9"/>
  <c r="L16" i="9"/>
  <c r="L15" i="9"/>
  <c r="L14" i="9"/>
  <c r="L13" i="9"/>
  <c r="L12" i="9"/>
  <c r="F13" i="9"/>
  <c r="L11" i="9"/>
  <c r="F11" i="9"/>
  <c r="E11" i="9"/>
  <c r="L10" i="9"/>
  <c r="F10" i="9"/>
  <c r="E10" i="9"/>
  <c r="L9" i="9"/>
  <c r="F9" i="9"/>
  <c r="E9" i="9"/>
  <c r="L8" i="9"/>
  <c r="K8" i="9"/>
  <c r="F8" i="9"/>
  <c r="E8" i="9"/>
  <c r="K39" i="9" l="1"/>
  <c r="C36" i="9"/>
  <c r="I37" i="9" s="1"/>
  <c r="I36" i="9" s="1"/>
  <c r="E31" i="9"/>
  <c r="F14" i="9"/>
  <c r="K43" i="9"/>
  <c r="D36" i="9"/>
  <c r="D38" i="9" s="1"/>
  <c r="L38" i="9"/>
  <c r="K38" i="9"/>
  <c r="L39" i="9"/>
  <c r="L43" i="9"/>
  <c r="K20" i="9"/>
  <c r="F31" i="9"/>
  <c r="D35" i="9"/>
  <c r="E14" i="9"/>
  <c r="K28" i="9"/>
  <c r="L28" i="9"/>
  <c r="G95" i="7"/>
  <c r="G94" i="7"/>
  <c r="G93" i="7"/>
  <c r="G92" i="7"/>
  <c r="G91" i="7"/>
  <c r="G90" i="7"/>
  <c r="F90" i="7"/>
  <c r="G89" i="7"/>
  <c r="F89" i="7"/>
  <c r="G88" i="7"/>
  <c r="F88" i="7"/>
  <c r="D82" i="7"/>
  <c r="B82" i="7"/>
  <c r="G81" i="7"/>
  <c r="F81" i="7"/>
  <c r="D75" i="7"/>
  <c r="B75" i="7"/>
  <c r="G74" i="7"/>
  <c r="F74" i="7"/>
  <c r="D69" i="7"/>
  <c r="B69" i="7"/>
  <c r="G68" i="7"/>
  <c r="F68" i="7"/>
  <c r="D62" i="7"/>
  <c r="B62" i="7"/>
  <c r="G61" i="7"/>
  <c r="F61" i="7"/>
  <c r="D54" i="7"/>
  <c r="B54" i="7"/>
  <c r="G53" i="7"/>
  <c r="F53" i="7"/>
  <c r="D48" i="7"/>
  <c r="B48" i="7"/>
  <c r="G47" i="7"/>
  <c r="F47" i="7"/>
  <c r="G41" i="7"/>
  <c r="F41" i="7"/>
  <c r="D36" i="7"/>
  <c r="B36" i="7"/>
  <c r="E29" i="7"/>
  <c r="D30" i="7" s="1"/>
  <c r="G28" i="7"/>
  <c r="G27" i="7"/>
  <c r="G26" i="7"/>
  <c r="G25" i="7"/>
  <c r="G24" i="7"/>
  <c r="G23" i="7"/>
  <c r="G20" i="7"/>
  <c r="G19" i="7"/>
  <c r="F19" i="7"/>
  <c r="G18" i="7"/>
  <c r="F18" i="7"/>
  <c r="G17" i="7"/>
  <c r="F17" i="7"/>
  <c r="E11" i="7"/>
  <c r="C11" i="7"/>
  <c r="G10" i="7"/>
  <c r="F10" i="7"/>
  <c r="G8" i="7"/>
  <c r="F8" i="7"/>
  <c r="G7" i="7"/>
  <c r="F7" i="7"/>
  <c r="G6" i="7"/>
  <c r="F6" i="7"/>
  <c r="G5" i="7"/>
  <c r="F5" i="7"/>
  <c r="J37" i="9" l="1"/>
  <c r="J36" i="9" s="1"/>
  <c r="B12" i="7"/>
  <c r="F36" i="9"/>
  <c r="E36" i="9"/>
  <c r="G69" i="7"/>
  <c r="G100" i="7"/>
  <c r="D101" i="7"/>
  <c r="F69" i="7"/>
  <c r="G54" i="7"/>
  <c r="G75" i="7"/>
  <c r="G82" i="7"/>
  <c r="F62" i="7"/>
  <c r="G48" i="7"/>
  <c r="F36" i="7"/>
  <c r="G42" i="7"/>
  <c r="F54" i="7"/>
  <c r="G36" i="7"/>
  <c r="G11" i="7"/>
  <c r="D12" i="7"/>
  <c r="F82" i="7"/>
  <c r="G62" i="7"/>
  <c r="F75" i="7"/>
  <c r="F48" i="7"/>
  <c r="F42" i="7"/>
  <c r="F11" i="7"/>
  <c r="F35" i="9"/>
  <c r="E35" i="9"/>
  <c r="G12" i="7" l="1"/>
  <c r="G101" i="7"/>
  <c r="F101" i="7"/>
  <c r="F12" i="7"/>
  <c r="F38" i="9"/>
  <c r="E38" i="9"/>
  <c r="K37" i="9" l="1"/>
  <c r="L37" i="9"/>
  <c r="L36" i="9" l="1"/>
  <c r="K36" i="9"/>
  <c r="G29" i="7"/>
  <c r="F29" i="7"/>
  <c r="B30" i="7"/>
  <c r="G30" i="7" l="1"/>
  <c r="F30" i="7"/>
</calcChain>
</file>

<file path=xl/sharedStrings.xml><?xml version="1.0" encoding="utf-8"?>
<sst xmlns="http://schemas.openxmlformats.org/spreadsheetml/2006/main" count="480" uniqueCount="102">
  <si>
    <t>مقارنة صنف الصب الجاف بالطن (الميناء الرئيسي)</t>
  </si>
  <si>
    <t>مقارنة ميناء النفط والغاز (L.P.G) بالطن</t>
  </si>
  <si>
    <t>الصنف</t>
  </si>
  <si>
    <t>نسبة التغير</t>
  </si>
  <si>
    <t>الفرق</t>
  </si>
  <si>
    <t>قمح سائب</t>
  </si>
  <si>
    <t>نفط خام</t>
  </si>
  <si>
    <t>شعير سائب</t>
  </si>
  <si>
    <t>بنزين</t>
  </si>
  <si>
    <t>ذرة سائب</t>
  </si>
  <si>
    <t>ديزل</t>
  </si>
  <si>
    <t>صويا سائب</t>
  </si>
  <si>
    <t>غاز L.P.G</t>
  </si>
  <si>
    <t>فحم</t>
  </si>
  <si>
    <t>كاز</t>
  </si>
  <si>
    <t>مجموع الصب الجاف</t>
  </si>
  <si>
    <t>هيدروكسيد البوتاسيوم</t>
  </si>
  <si>
    <t>بروميد الكالسيوم</t>
  </si>
  <si>
    <t>مقارنة البضائع العامة بالطن (الميناء الرئيسي)</t>
  </si>
  <si>
    <t>مواد كيميائيه</t>
  </si>
  <si>
    <t xml:space="preserve">زيوت معدنية </t>
  </si>
  <si>
    <t>الحديد والمعادن</t>
  </si>
  <si>
    <t>الخشب</t>
  </si>
  <si>
    <t xml:space="preserve">مجموع مناولة الصب السائل </t>
  </si>
  <si>
    <t>عجائن ورقية</t>
  </si>
  <si>
    <t xml:space="preserve">مقارنة ميناء محطة الركاب </t>
  </si>
  <si>
    <t>اعلاف مكيسة</t>
  </si>
  <si>
    <t xml:space="preserve">عدد الركاب </t>
  </si>
  <si>
    <t>اسمدة مكيسة</t>
  </si>
  <si>
    <t>عدد المركبات والاليات</t>
  </si>
  <si>
    <t>بضائع عامة متنوعة</t>
  </si>
  <si>
    <t>مواد حجرية - رخام</t>
  </si>
  <si>
    <t>بضائع عامة - بالطن</t>
  </si>
  <si>
    <t>معدات وقطع</t>
  </si>
  <si>
    <t xml:space="preserve">مجموع مناولة محطة الركاب </t>
  </si>
  <si>
    <t>مواد اولية</t>
  </si>
  <si>
    <t>مجموع البضائع العامة</t>
  </si>
  <si>
    <t>مقارنة عدد حاويات المعاينة المركز الجمركي (ساحة 4)</t>
  </si>
  <si>
    <t>مقارنة  الاصناف الرئيسية بالطن (الميناء الرئيسي)</t>
  </si>
  <si>
    <t>عدد حاويات المعاينة</t>
  </si>
  <si>
    <t>صب جاف / طن</t>
  </si>
  <si>
    <t>بضائع عامة / طن</t>
  </si>
  <si>
    <t>حيوانات حية / طن</t>
  </si>
  <si>
    <t>حجم المناولة الكلية بالطن</t>
  </si>
  <si>
    <t>المجموع</t>
  </si>
  <si>
    <t>مناولة الميناء الرئيسي</t>
  </si>
  <si>
    <t xml:space="preserve">مناولة ميناء النفط والغاز </t>
  </si>
  <si>
    <t>مقارنة لبعض الاصناف عدد (الميناء الرئيسي)</t>
  </si>
  <si>
    <t xml:space="preserve">مناولة محطة الركاب </t>
  </si>
  <si>
    <t>عدد السفن الميناء الرئيسي#</t>
  </si>
  <si>
    <t>حيوانات حية -عدد</t>
  </si>
  <si>
    <t>عدد السفن ميناء النفط#</t>
  </si>
  <si>
    <t>مركبات واليات -عدد</t>
  </si>
  <si>
    <t>عدد السفن ميناء الركاب #</t>
  </si>
  <si>
    <t>حاويات - عدد</t>
  </si>
  <si>
    <t xml:space="preserve">المجموع الكلي لعدد السفن # </t>
  </si>
  <si>
    <t>كلوريدالمغنسيوم-</t>
  </si>
  <si>
    <t xml:space="preserve">عدد الشاحنات </t>
  </si>
  <si>
    <t>مقارنة الحيوانات الحية  بالطن (الميناء الرئيسي)</t>
  </si>
  <si>
    <t>حيوانات حية -وزن</t>
  </si>
  <si>
    <t>مجموع الحيوانات الحية بالطن</t>
  </si>
  <si>
    <t>مقارنة عدد  الحيوانات الحية بالراس (الميناء الرئيسي)</t>
  </si>
  <si>
    <t>حيوانات حية - عدد</t>
  </si>
  <si>
    <t>مجموع الحيوانات الحية بالراس</t>
  </si>
  <si>
    <t>مقارنة عدد المركبات والاليات (الميناء الرئيسي)</t>
  </si>
  <si>
    <t>مركبة والية - عدد</t>
  </si>
  <si>
    <t>مجموع المركبات والاليات</t>
  </si>
  <si>
    <t>مقارنة عدد الحاويات (الميناء الرئيسي)</t>
  </si>
  <si>
    <t>مجموع الحاويات</t>
  </si>
  <si>
    <t>مقارنة صنف البضائع العامة بالطن (ميناء الركاب )</t>
  </si>
  <si>
    <t xml:space="preserve">بضائع عامة - محطة الركاب </t>
  </si>
  <si>
    <t>مقارنة عدد الركاب القادمين والمغادرين  (ميناء الركاب )</t>
  </si>
  <si>
    <t>قادم</t>
  </si>
  <si>
    <t>مغادر</t>
  </si>
  <si>
    <t xml:space="preserve">قادم </t>
  </si>
  <si>
    <t xml:space="preserve">عدد المسافرين- محطة الركاب </t>
  </si>
  <si>
    <t>مقارنة عدد الشاحنات نويبع العقبة (ميناء الركاب )</t>
  </si>
  <si>
    <t>قادمة</t>
  </si>
  <si>
    <t>مغادرة</t>
  </si>
  <si>
    <t xml:space="preserve">عدد شاحنات- محطة الركاب </t>
  </si>
  <si>
    <t xml:space="preserve">ملاحظة:-  شاحنات نقل البضائع نويبع -العقبة </t>
  </si>
  <si>
    <t>مقارنة عددالمركبات والاليات نويبع العقبة (ميناء الركاب )</t>
  </si>
  <si>
    <t xml:space="preserve">عدد المركبات والاليات- محطة الركاب </t>
  </si>
  <si>
    <t xml:space="preserve">ملاحظة: - مركبات واليات تخص الركاب </t>
  </si>
  <si>
    <t>كلوريدالمغنسيوم- محلول ملحي</t>
  </si>
  <si>
    <t>حاوية - عدد</t>
  </si>
  <si>
    <t>فيول</t>
  </si>
  <si>
    <t>unloaded ship</t>
  </si>
  <si>
    <t>loaded ship</t>
  </si>
  <si>
    <t>إحصائية تراكمية</t>
  </si>
  <si>
    <t xml:space="preserve">زيوت نباتية </t>
  </si>
  <si>
    <t>زيوت نباتية</t>
  </si>
  <si>
    <t>نيسان- 2026</t>
  </si>
  <si>
    <t>نيسان- 2025</t>
  </si>
  <si>
    <t>مقارنة الloaded ship والunloaded ship لنهاية شهر نيسان - 2026  بالمقارنة مع نفس الفترة من العام 2025</t>
  </si>
  <si>
    <t xml:space="preserve">سكر سائب </t>
  </si>
  <si>
    <t xml:space="preserve">مواد غذائية مكيسة - سكر </t>
  </si>
  <si>
    <t>مواد غذائية مكيسة - ارز</t>
  </si>
  <si>
    <t xml:space="preserve">مواد غذائية مكيسة - أرز </t>
  </si>
  <si>
    <t>مواد خطرة مكيسة - نترات</t>
  </si>
  <si>
    <t>مواد خطرة مكيسة -نترات</t>
  </si>
  <si>
    <t>مقارنة المناولة الكلية  بالطن واعداد السفن التي انهت تفريغها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</si>
</sst>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[Blue]0%&quot;▲&quot;;[Red]\-0%&quot;▼&quot;;0"/>
    <numFmt numFmtId="166" formatCode="#,##0_ ;\-#,##0\ "/>
    <numFmt numFmtId="167" formatCode="[Blue]0%\▲;[Red]\-0%\▼;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0">
    <xf numFmtId="0" fontId="0" fillId="0" borderId="0" xfId="0"/>
    <xf numFmtId="0" fontId="4" fillId="5" borderId="5" xfId="0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165" fontId="4" fillId="5" borderId="5" xfId="1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3" fontId="4" fillId="6" borderId="5" xfId="0" applyNumberFormat="1" applyFont="1" applyFill="1" applyBorder="1" applyAlignment="1">
      <alignment horizontal="center"/>
    </xf>
    <xf numFmtId="164" fontId="4" fillId="6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/>
    </xf>
    <xf numFmtId="165" fontId="7" fillId="7" borderId="7" xfId="1" applyNumberFormat="1" applyFont="1" applyFill="1" applyBorder="1" applyAlignment="1">
      <alignment horizontal="center" vertical="center"/>
    </xf>
    <xf numFmtId="164" fontId="7" fillId="7" borderId="7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65" fontId="7" fillId="7" borderId="1" xfId="1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165" fontId="7" fillId="5" borderId="0" xfId="1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3" fontId="7" fillId="5" borderId="0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165" fontId="4" fillId="5" borderId="7" xfId="1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165" fontId="5" fillId="11" borderId="5" xfId="1" applyNumberFormat="1" applyFont="1" applyFill="1" applyBorder="1" applyAlignment="1">
      <alignment horizontal="center" vertical="center"/>
    </xf>
    <xf numFmtId="164" fontId="8" fillId="11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64" fontId="7" fillId="7" borderId="7" xfId="0" applyNumberFormat="1" applyFont="1" applyFill="1" applyBorder="1" applyAlignment="1">
      <alignment horizontal="center" vertical="center"/>
    </xf>
    <xf numFmtId="0" fontId="3" fillId="5" borderId="0" xfId="2" applyFill="1"/>
    <xf numFmtId="0" fontId="3" fillId="5" borderId="0" xfId="2" applyFill="1" applyAlignment="1">
      <alignment horizontal="center" vertical="center"/>
    </xf>
    <xf numFmtId="164" fontId="3" fillId="5" borderId="0" xfId="2" applyNumberFormat="1" applyFill="1" applyAlignment="1">
      <alignment horizontal="center"/>
    </xf>
    <xf numFmtId="0" fontId="3" fillId="5" borderId="0" xfId="2" applyFill="1" applyAlignment="1">
      <alignment horizontal="center"/>
    </xf>
    <xf numFmtId="164" fontId="3" fillId="5" borderId="0" xfId="2" applyNumberFormat="1" applyFill="1"/>
    <xf numFmtId="0" fontId="3" fillId="0" borderId="0" xfId="2"/>
    <xf numFmtId="0" fontId="6" fillId="4" borderId="5" xfId="2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164" fontId="6" fillId="4" borderId="5" xfId="2" applyNumberFormat="1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 vertical="center"/>
    </xf>
    <xf numFmtId="164" fontId="6" fillId="10" borderId="19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5" xfId="2" applyNumberFormat="1" applyFont="1" applyFill="1" applyBorder="1" applyAlignment="1">
      <alignment horizontal="center"/>
    </xf>
    <xf numFmtId="165" fontId="4" fillId="5" borderId="5" xfId="3" applyNumberFormat="1" applyFont="1" applyFill="1" applyBorder="1" applyAlignment="1">
      <alignment horizontal="center" vertical="center"/>
    </xf>
    <xf numFmtId="164" fontId="4" fillId="5" borderId="5" xfId="2" applyNumberFormat="1" applyFont="1" applyFill="1" applyBorder="1" applyAlignment="1">
      <alignment horizontal="center"/>
    </xf>
    <xf numFmtId="0" fontId="4" fillId="5" borderId="22" xfId="2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 vertical="center"/>
    </xf>
    <xf numFmtId="3" fontId="4" fillId="5" borderId="7" xfId="2" applyNumberFormat="1" applyFont="1" applyFill="1" applyBorder="1" applyAlignment="1">
      <alignment horizontal="center"/>
    </xf>
    <xf numFmtId="165" fontId="4" fillId="5" borderId="7" xfId="3" applyNumberFormat="1" applyFont="1" applyFill="1" applyBorder="1" applyAlignment="1">
      <alignment horizontal="center" vertical="center"/>
    </xf>
    <xf numFmtId="164" fontId="4" fillId="5" borderId="7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 vertical="center"/>
    </xf>
    <xf numFmtId="3" fontId="4" fillId="5" borderId="5" xfId="2" applyNumberFormat="1" applyFont="1" applyFill="1" applyBorder="1" applyAlignment="1">
      <alignment horizontal="center" vertical="center"/>
    </xf>
    <xf numFmtId="164" fontId="4" fillId="5" borderId="5" xfId="2" applyNumberFormat="1" applyFont="1" applyFill="1" applyBorder="1" applyAlignment="1">
      <alignment horizontal="center" vertical="center"/>
    </xf>
    <xf numFmtId="0" fontId="4" fillId="0" borderId="0" xfId="2" applyFont="1"/>
    <xf numFmtId="0" fontId="4" fillId="2" borderId="5" xfId="2" applyFont="1" applyFill="1" applyBorder="1" applyAlignment="1">
      <alignment horizontal="center"/>
    </xf>
    <xf numFmtId="3" fontId="4" fillId="2" borderId="5" xfId="2" applyNumberFormat="1" applyFont="1" applyFill="1" applyBorder="1" applyAlignment="1">
      <alignment horizontal="center"/>
    </xf>
    <xf numFmtId="165" fontId="4" fillId="2" borderId="5" xfId="3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/>
    </xf>
    <xf numFmtId="164" fontId="3" fillId="0" borderId="0" xfId="2" applyNumberFormat="1" applyAlignment="1">
      <alignment horizontal="center"/>
    </xf>
    <xf numFmtId="0" fontId="3" fillId="0" borderId="0" xfId="2" applyAlignment="1">
      <alignment horizontal="center" vertical="center"/>
    </xf>
    <xf numFmtId="3" fontId="4" fillId="0" borderId="0" xfId="2" applyNumberFormat="1" applyFont="1"/>
    <xf numFmtId="0" fontId="6" fillId="11" borderId="5" xfId="2" applyFont="1" applyFill="1" applyBorder="1" applyAlignment="1">
      <alignment horizontal="center" vertical="center"/>
    </xf>
    <xf numFmtId="3" fontId="8" fillId="11" borderId="5" xfId="2" applyNumberFormat="1" applyFont="1" applyFill="1" applyBorder="1" applyAlignment="1">
      <alignment horizontal="center" vertical="center"/>
    </xf>
    <xf numFmtId="165" fontId="5" fillId="11" borderId="5" xfId="3" applyNumberFormat="1" applyFont="1" applyFill="1" applyBorder="1" applyAlignment="1">
      <alignment horizontal="center" vertical="center"/>
    </xf>
    <xf numFmtId="164" fontId="8" fillId="11" borderId="5" xfId="2" applyNumberFormat="1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164" fontId="3" fillId="0" borderId="0" xfId="2" applyNumberFormat="1"/>
    <xf numFmtId="0" fontId="7" fillId="12" borderId="5" xfId="2" applyFont="1" applyFill="1" applyBorder="1" applyAlignment="1">
      <alignment horizontal="center"/>
    </xf>
    <xf numFmtId="0" fontId="7" fillId="12" borderId="5" xfId="2" applyFont="1" applyFill="1" applyBorder="1" applyAlignment="1">
      <alignment horizontal="center" vertical="center"/>
    </xf>
    <xf numFmtId="164" fontId="7" fillId="12" borderId="5" xfId="2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4" fillId="0" borderId="0" xfId="2" applyFont="1" applyAlignment="1">
      <alignment vertical="center"/>
    </xf>
    <xf numFmtId="0" fontId="9" fillId="12" borderId="5" xfId="2" applyFont="1" applyFill="1" applyBorder="1" applyAlignment="1">
      <alignment horizontal="center"/>
    </xf>
    <xf numFmtId="3" fontId="4" fillId="12" borderId="5" xfId="2" applyNumberFormat="1" applyFont="1" applyFill="1" applyBorder="1" applyAlignment="1">
      <alignment horizontal="center"/>
    </xf>
    <xf numFmtId="165" fontId="4" fillId="12" borderId="5" xfId="3" applyNumberFormat="1" applyFont="1" applyFill="1" applyBorder="1" applyAlignment="1">
      <alignment horizontal="center" vertical="center"/>
    </xf>
    <xf numFmtId="164" fontId="4" fillId="12" borderId="5" xfId="2" applyNumberFormat="1" applyFont="1" applyFill="1" applyBorder="1" applyAlignment="1">
      <alignment horizontal="center"/>
    </xf>
    <xf numFmtId="0" fontId="7" fillId="7" borderId="5" xfId="2" applyFont="1" applyFill="1" applyBorder="1" applyAlignment="1">
      <alignment horizontal="center"/>
    </xf>
    <xf numFmtId="3" fontId="7" fillId="7" borderId="5" xfId="2" applyNumberFormat="1" applyFont="1" applyFill="1" applyBorder="1" applyAlignment="1">
      <alignment horizontal="center"/>
    </xf>
    <xf numFmtId="165" fontId="7" fillId="7" borderId="5" xfId="3" applyNumberFormat="1" applyFont="1" applyFill="1" applyBorder="1" applyAlignment="1">
      <alignment horizontal="center" vertical="center"/>
    </xf>
    <xf numFmtId="164" fontId="7" fillId="7" borderId="5" xfId="2" applyNumberFormat="1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 vertical="center"/>
    </xf>
    <xf numFmtId="164" fontId="7" fillId="13" borderId="5" xfId="2" applyNumberFormat="1" applyFont="1" applyFill="1" applyBorder="1" applyAlignment="1">
      <alignment horizontal="center"/>
    </xf>
    <xf numFmtId="166" fontId="4" fillId="0" borderId="5" xfId="4" applyNumberFormat="1" applyFont="1" applyBorder="1" applyAlignment="1">
      <alignment horizontal="center" vertical="center"/>
    </xf>
    <xf numFmtId="0" fontId="6" fillId="9" borderId="5" xfId="2" applyFont="1" applyFill="1" applyBorder="1" applyAlignment="1">
      <alignment horizontal="center" vertical="center"/>
    </xf>
    <xf numFmtId="164" fontId="6" fillId="9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165" fontId="10" fillId="2" borderId="5" xfId="3" applyNumberFormat="1" applyFont="1" applyFill="1" applyBorder="1" applyAlignment="1">
      <alignment horizontal="center" vertical="center"/>
    </xf>
    <xf numFmtId="164" fontId="10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3" fontId="11" fillId="2" borderId="5" xfId="2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horizontal="center" vertical="center"/>
    </xf>
    <xf numFmtId="164" fontId="11" fillId="2" borderId="5" xfId="2" applyNumberFormat="1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165" fontId="5" fillId="2" borderId="5" xfId="3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4" fillId="14" borderId="5" xfId="2" applyFont="1" applyFill="1" applyBorder="1" applyAlignment="1">
      <alignment horizontal="center" vertical="center"/>
    </xf>
    <xf numFmtId="3" fontId="4" fillId="14" borderId="5" xfId="2" applyNumberFormat="1" applyFont="1" applyFill="1" applyBorder="1" applyAlignment="1">
      <alignment horizontal="center" vertical="center"/>
    </xf>
    <xf numFmtId="165" fontId="4" fillId="14" borderId="5" xfId="3" applyNumberFormat="1" applyFont="1" applyFill="1" applyBorder="1" applyAlignment="1">
      <alignment horizontal="center" vertical="center"/>
    </xf>
    <xf numFmtId="164" fontId="4" fillId="14" borderId="5" xfId="2" applyNumberFormat="1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/>
    </xf>
    <xf numFmtId="164" fontId="6" fillId="18" borderId="5" xfId="0" applyNumberFormat="1" applyFont="1" applyFill="1" applyBorder="1" applyAlignment="1">
      <alignment horizontal="center"/>
    </xf>
    <xf numFmtId="0" fontId="6" fillId="18" borderId="6" xfId="0" applyFont="1" applyFill="1" applyBorder="1" applyAlignment="1">
      <alignment horizontal="center"/>
    </xf>
    <xf numFmtId="0" fontId="6" fillId="18" borderId="6" xfId="0" applyFont="1" applyFill="1" applyBorder="1" applyAlignment="1">
      <alignment horizontal="center" vertical="center"/>
    </xf>
    <xf numFmtId="164" fontId="6" fillId="18" borderId="6" xfId="0" applyNumberFormat="1" applyFont="1" applyFill="1" applyBorder="1" applyAlignment="1">
      <alignment horizontal="center"/>
    </xf>
    <xf numFmtId="3" fontId="3" fillId="0" borderId="0" xfId="2" applyNumberFormat="1"/>
    <xf numFmtId="0" fontId="6" fillId="3" borderId="5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6" fillId="15" borderId="6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/>
    </xf>
    <xf numFmtId="0" fontId="6" fillId="19" borderId="5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/>
    </xf>
    <xf numFmtId="0" fontId="6" fillId="20" borderId="4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5" fillId="6" borderId="5" xfId="0" applyNumberFormat="1" applyFont="1" applyFill="1" applyBorder="1" applyAlignment="1">
      <alignment horizontal="center"/>
    </xf>
    <xf numFmtId="3" fontId="12" fillId="0" borderId="0" xfId="2" applyNumberFormat="1" applyFont="1"/>
    <xf numFmtId="0" fontId="12" fillId="1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5" borderId="30" xfId="0" applyFont="1" applyFill="1" applyBorder="1" applyAlignment="1">
      <alignment horizontal="center"/>
    </xf>
    <xf numFmtId="3" fontId="7" fillId="5" borderId="30" xfId="0" applyNumberFormat="1" applyFont="1" applyFill="1" applyBorder="1" applyAlignment="1">
      <alignment horizontal="center"/>
    </xf>
    <xf numFmtId="165" fontId="7" fillId="5" borderId="30" xfId="1" applyNumberFormat="1" applyFont="1" applyFill="1" applyBorder="1" applyAlignment="1">
      <alignment horizontal="center" vertical="center"/>
    </xf>
    <xf numFmtId="164" fontId="7" fillId="5" borderId="30" xfId="0" applyNumberFormat="1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 wrapText="1"/>
    </xf>
    <xf numFmtId="0" fontId="6" fillId="8" borderId="31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0" fontId="12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center"/>
    </xf>
    <xf numFmtId="0" fontId="12" fillId="15" borderId="1" xfId="0" applyFont="1" applyFill="1" applyBorder="1" applyAlignment="1">
      <alignment vertical="center"/>
    </xf>
    <xf numFmtId="164" fontId="12" fillId="15" borderId="1" xfId="0" applyNumberFormat="1" applyFont="1" applyFill="1" applyBorder="1" applyAlignment="1">
      <alignment vertical="center"/>
    </xf>
    <xf numFmtId="164" fontId="6" fillId="11" borderId="5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64" fontId="12" fillId="15" borderId="1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5"/>
    <xf numFmtId="164" fontId="2" fillId="0" borderId="0" xfId="5" applyNumberFormat="1"/>
    <xf numFmtId="0" fontId="2" fillId="0" borderId="0" xfId="5" applyAlignment="1">
      <alignment horizontal="center" vertical="center"/>
    </xf>
    <xf numFmtId="0" fontId="2" fillId="0" borderId="0" xfId="5" applyAlignment="1">
      <alignment horizontal="center"/>
    </xf>
    <xf numFmtId="164" fontId="2" fillId="0" borderId="0" xfId="5" applyNumberFormat="1" applyAlignment="1">
      <alignment horizontal="center"/>
    </xf>
    <xf numFmtId="0" fontId="2" fillId="5" borderId="0" xfId="5" applyFill="1" applyAlignment="1">
      <alignment horizontal="center"/>
    </xf>
    <xf numFmtId="164" fontId="4" fillId="5" borderId="5" xfId="5" applyNumberFormat="1" applyFont="1" applyFill="1" applyBorder="1" applyAlignment="1">
      <alignment horizontal="center"/>
    </xf>
    <xf numFmtId="167" fontId="4" fillId="5" borderId="5" xfId="6" applyNumberFormat="1" applyFont="1" applyFill="1" applyBorder="1" applyAlignment="1">
      <alignment horizontal="center" vertical="center"/>
    </xf>
    <xf numFmtId="3" fontId="4" fillId="5" borderId="5" xfId="5" applyNumberFormat="1" applyFont="1" applyFill="1" applyBorder="1" applyAlignment="1">
      <alignment horizontal="center"/>
    </xf>
    <xf numFmtId="3" fontId="4" fillId="5" borderId="5" xfId="5" applyNumberFormat="1" applyFont="1" applyFill="1" applyBorder="1" applyAlignment="1">
      <alignment horizontal="center" vertical="center"/>
    </xf>
    <xf numFmtId="0" fontId="4" fillId="5" borderId="5" xfId="5" applyFont="1" applyFill="1" applyBorder="1" applyAlignment="1">
      <alignment horizontal="center"/>
    </xf>
    <xf numFmtId="164" fontId="5" fillId="3" borderId="5" xfId="5" applyNumberFormat="1" applyFont="1" applyFill="1" applyBorder="1" applyAlignment="1">
      <alignment horizontal="center" vertical="center"/>
    </xf>
    <xf numFmtId="167" fontId="5" fillId="3" borderId="5" xfId="6" applyNumberFormat="1" applyFont="1" applyFill="1" applyBorder="1" applyAlignment="1">
      <alignment horizontal="center" vertical="center"/>
    </xf>
    <xf numFmtId="3" fontId="5" fillId="3" borderId="5" xfId="5" applyNumberFormat="1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164" fontId="4" fillId="17" borderId="5" xfId="5" applyNumberFormat="1" applyFont="1" applyFill="1" applyBorder="1" applyAlignment="1">
      <alignment horizontal="center" vertical="center"/>
    </xf>
    <xf numFmtId="167" fontId="4" fillId="17" borderId="5" xfId="6" applyNumberFormat="1" applyFont="1" applyFill="1" applyBorder="1" applyAlignment="1">
      <alignment horizontal="center" vertical="center"/>
    </xf>
    <xf numFmtId="3" fontId="4" fillId="17" borderId="5" xfId="5" applyNumberFormat="1" applyFont="1" applyFill="1" applyBorder="1" applyAlignment="1">
      <alignment horizontal="center" vertical="center"/>
    </xf>
    <xf numFmtId="0" fontId="4" fillId="17" borderId="5" xfId="5" applyFont="1" applyFill="1" applyBorder="1" applyAlignment="1">
      <alignment horizontal="center" vertical="center"/>
    </xf>
    <xf numFmtId="164" fontId="6" fillId="3" borderId="5" xfId="5" applyNumberFormat="1" applyFont="1" applyFill="1" applyBorder="1" applyAlignment="1">
      <alignment horizontal="center"/>
    </xf>
    <xf numFmtId="0" fontId="6" fillId="3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/>
    </xf>
    <xf numFmtId="164" fontId="5" fillId="15" borderId="5" xfId="5" applyNumberFormat="1" applyFont="1" applyFill="1" applyBorder="1" applyAlignment="1">
      <alignment horizontal="center" vertical="center"/>
    </xf>
    <xf numFmtId="167" fontId="5" fillId="15" borderId="5" xfId="6" applyNumberFormat="1" applyFont="1" applyFill="1" applyBorder="1" applyAlignment="1">
      <alignment horizontal="center" vertical="center"/>
    </xf>
    <xf numFmtId="3" fontId="5" fillId="15" borderId="5" xfId="5" applyNumberFormat="1" applyFont="1" applyFill="1" applyBorder="1" applyAlignment="1">
      <alignment horizontal="center" vertical="center"/>
    </xf>
    <xf numFmtId="0" fontId="9" fillId="15" borderId="5" xfId="5" applyFont="1" applyFill="1" applyBorder="1" applyAlignment="1">
      <alignment horizontal="center" vertical="center"/>
    </xf>
    <xf numFmtId="164" fontId="11" fillId="15" borderId="5" xfId="5" applyNumberFormat="1" applyFont="1" applyFill="1" applyBorder="1" applyAlignment="1">
      <alignment horizontal="center" vertical="center"/>
    </xf>
    <xf numFmtId="167" fontId="11" fillId="15" borderId="5" xfId="6" applyNumberFormat="1" applyFont="1" applyFill="1" applyBorder="1" applyAlignment="1">
      <alignment horizontal="center" vertical="center"/>
    </xf>
    <xf numFmtId="3" fontId="11" fillId="15" borderId="5" xfId="5" applyNumberFormat="1" applyFont="1" applyFill="1" applyBorder="1" applyAlignment="1">
      <alignment horizontal="center" vertical="center"/>
    </xf>
    <xf numFmtId="0" fontId="11" fillId="15" borderId="5" xfId="5" applyFont="1" applyFill="1" applyBorder="1" applyAlignment="1">
      <alignment horizontal="center" vertical="center" wrapText="1"/>
    </xf>
    <xf numFmtId="164" fontId="10" fillId="15" borderId="5" xfId="5" applyNumberFormat="1" applyFont="1" applyFill="1" applyBorder="1" applyAlignment="1">
      <alignment horizontal="center" vertical="center"/>
    </xf>
    <xf numFmtId="167" fontId="10" fillId="15" borderId="5" xfId="6" applyNumberFormat="1" applyFont="1" applyFill="1" applyBorder="1" applyAlignment="1">
      <alignment horizontal="center" vertical="center"/>
    </xf>
    <xf numFmtId="0" fontId="10" fillId="15" borderId="5" xfId="5" applyFont="1" applyFill="1" applyBorder="1" applyAlignment="1">
      <alignment horizontal="center" vertical="center"/>
    </xf>
    <xf numFmtId="3" fontId="2" fillId="0" borderId="0" xfId="5" applyNumberFormat="1"/>
    <xf numFmtId="164" fontId="6" fillId="9" borderId="5" xfId="5" applyNumberFormat="1" applyFont="1" applyFill="1" applyBorder="1" applyAlignment="1">
      <alignment horizontal="center" vertical="center"/>
    </xf>
    <xf numFmtId="0" fontId="6" fillId="9" borderId="5" xfId="5" applyFont="1" applyFill="1" applyBorder="1" applyAlignment="1">
      <alignment horizontal="center" vertical="center"/>
    </xf>
    <xf numFmtId="166" fontId="4" fillId="0" borderId="5" xfId="7" applyNumberFormat="1" applyFont="1" applyBorder="1" applyAlignment="1">
      <alignment horizontal="center" vertical="center"/>
    </xf>
    <xf numFmtId="166" fontId="2" fillId="0" borderId="0" xfId="5" applyNumberFormat="1"/>
    <xf numFmtId="0" fontId="4" fillId="0" borderId="0" xfId="5" applyFont="1"/>
    <xf numFmtId="3" fontId="4" fillId="0" borderId="0" xfId="5" applyNumberFormat="1" applyFont="1"/>
    <xf numFmtId="0" fontId="4" fillId="0" borderId="5" xfId="5" applyFont="1" applyBorder="1" applyAlignment="1">
      <alignment horizontal="center"/>
    </xf>
    <xf numFmtId="164" fontId="7" fillId="13" borderId="5" xfId="5" applyNumberFormat="1" applyFont="1" applyFill="1" applyBorder="1" applyAlignment="1">
      <alignment horizontal="center"/>
    </xf>
    <xf numFmtId="0" fontId="7" fillId="13" borderId="5" xfId="5" applyFont="1" applyFill="1" applyBorder="1" applyAlignment="1">
      <alignment horizontal="center" vertical="center"/>
    </xf>
    <xf numFmtId="0" fontId="7" fillId="13" borderId="5" xfId="5" applyFont="1" applyFill="1" applyBorder="1" applyAlignment="1">
      <alignment horizontal="center"/>
    </xf>
    <xf numFmtId="164" fontId="7" fillId="16" borderId="5" xfId="5" applyNumberFormat="1" applyFont="1" applyFill="1" applyBorder="1" applyAlignment="1">
      <alignment horizontal="center"/>
    </xf>
    <xf numFmtId="167" fontId="7" fillId="16" borderId="5" xfId="6" applyNumberFormat="1" applyFont="1" applyFill="1" applyBorder="1" applyAlignment="1">
      <alignment horizontal="center" vertical="center"/>
    </xf>
    <xf numFmtId="3" fontId="7" fillId="16" borderId="5" xfId="5" applyNumberFormat="1" applyFont="1" applyFill="1" applyBorder="1" applyAlignment="1">
      <alignment horizontal="center"/>
    </xf>
    <xf numFmtId="0" fontId="7" fillId="16" borderId="5" xfId="5" applyFont="1" applyFill="1" applyBorder="1" applyAlignment="1">
      <alignment horizontal="center"/>
    </xf>
    <xf numFmtId="166" fontId="4" fillId="0" borderId="0" xfId="5" applyNumberFormat="1" applyFont="1"/>
    <xf numFmtId="164" fontId="4" fillId="12" borderId="5" xfId="5" applyNumberFormat="1" applyFont="1" applyFill="1" applyBorder="1" applyAlignment="1">
      <alignment horizontal="center"/>
    </xf>
    <xf numFmtId="167" fontId="4" fillId="12" borderId="5" xfId="6" applyNumberFormat="1" applyFont="1" applyFill="1" applyBorder="1" applyAlignment="1">
      <alignment horizontal="center" vertical="center"/>
    </xf>
    <xf numFmtId="3" fontId="4" fillId="12" borderId="5" xfId="5" applyNumberFormat="1" applyFont="1" applyFill="1" applyBorder="1" applyAlignment="1">
      <alignment horizontal="center"/>
    </xf>
    <xf numFmtId="0" fontId="9" fillId="12" borderId="5" xfId="5" applyFont="1" applyFill="1" applyBorder="1" applyAlignment="1">
      <alignment horizontal="center"/>
    </xf>
    <xf numFmtId="0" fontId="2" fillId="0" borderId="0" xfId="5" applyAlignment="1">
      <alignment vertical="center"/>
    </xf>
    <xf numFmtId="0" fontId="4" fillId="0" borderId="0" xfId="5" applyFont="1" applyAlignment="1">
      <alignment vertical="center"/>
    </xf>
    <xf numFmtId="3" fontId="4" fillId="0" borderId="0" xfId="5" applyNumberFormat="1" applyFont="1" applyAlignment="1">
      <alignment vertical="center"/>
    </xf>
    <xf numFmtId="0" fontId="2" fillId="5" borderId="0" xfId="5" applyFill="1" applyAlignment="1">
      <alignment horizontal="center" vertical="center"/>
    </xf>
    <xf numFmtId="164" fontId="4" fillId="5" borderId="5" xfId="5" applyNumberFormat="1" applyFont="1" applyFill="1" applyBorder="1" applyAlignment="1">
      <alignment horizontal="center" vertical="center"/>
    </xf>
    <xf numFmtId="0" fontId="9" fillId="0" borderId="5" xfId="5" applyFont="1" applyBorder="1" applyAlignment="1">
      <alignment horizontal="center" vertical="center" wrapText="1"/>
    </xf>
    <xf numFmtId="166" fontId="12" fillId="0" borderId="0" xfId="5" applyNumberFormat="1" applyFont="1"/>
    <xf numFmtId="3" fontId="4" fillId="0" borderId="5" xfId="5" applyNumberFormat="1" applyFont="1" applyBorder="1" applyAlignment="1">
      <alignment horizontal="center"/>
    </xf>
    <xf numFmtId="164" fontId="7" fillId="12" borderId="5" xfId="5" applyNumberFormat="1" applyFont="1" applyFill="1" applyBorder="1" applyAlignment="1">
      <alignment horizontal="center"/>
    </xf>
    <xf numFmtId="0" fontId="7" fillId="12" borderId="5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/>
    </xf>
    <xf numFmtId="164" fontId="8" fillId="11" borderId="5" xfId="5" applyNumberFormat="1" applyFont="1" applyFill="1" applyBorder="1" applyAlignment="1">
      <alignment horizontal="center" vertical="center"/>
    </xf>
    <xf numFmtId="167" fontId="5" fillId="11" borderId="5" xfId="6" applyNumberFormat="1" applyFont="1" applyFill="1" applyBorder="1" applyAlignment="1">
      <alignment horizontal="center" vertical="center"/>
    </xf>
    <xf numFmtId="3" fontId="8" fillId="11" borderId="5" xfId="5" applyNumberFormat="1" applyFont="1" applyFill="1" applyBorder="1" applyAlignment="1">
      <alignment horizontal="center" vertical="center"/>
    </xf>
    <xf numFmtId="0" fontId="6" fillId="11" borderId="5" xfId="5" applyFont="1" applyFill="1" applyBorder="1" applyAlignment="1">
      <alignment horizontal="center" vertical="center"/>
    </xf>
    <xf numFmtId="167" fontId="4" fillId="5" borderId="7" xfId="6" applyNumberFormat="1" applyFont="1" applyFill="1" applyBorder="1" applyAlignment="1">
      <alignment horizontal="center" vertical="center"/>
    </xf>
    <xf numFmtId="164" fontId="4" fillId="5" borderId="0" xfId="5" applyNumberFormat="1" applyFont="1" applyFill="1" applyBorder="1" applyAlignment="1">
      <alignment horizontal="center"/>
    </xf>
    <xf numFmtId="167" fontId="4" fillId="5" borderId="0" xfId="6" applyNumberFormat="1" applyFont="1" applyFill="1" applyBorder="1" applyAlignment="1">
      <alignment horizontal="center" vertical="center"/>
    </xf>
    <xf numFmtId="3" fontId="4" fillId="5" borderId="0" xfId="5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center"/>
    </xf>
    <xf numFmtId="164" fontId="4" fillId="15" borderId="5" xfId="5" applyNumberFormat="1" applyFont="1" applyFill="1" applyBorder="1" applyAlignment="1">
      <alignment horizontal="center"/>
    </xf>
    <xf numFmtId="167" fontId="4" fillId="15" borderId="5" xfId="6" applyNumberFormat="1" applyFont="1" applyFill="1" applyBorder="1" applyAlignment="1">
      <alignment horizontal="center" vertical="center"/>
    </xf>
    <xf numFmtId="3" fontId="4" fillId="15" borderId="5" xfId="5" applyNumberFormat="1" applyFont="1" applyFill="1" applyBorder="1" applyAlignment="1">
      <alignment horizontal="center"/>
    </xf>
    <xf numFmtId="0" fontId="4" fillId="15" borderId="5" xfId="5" applyFont="1" applyFill="1" applyBorder="1" applyAlignment="1">
      <alignment horizontal="center"/>
    </xf>
    <xf numFmtId="0" fontId="4" fillId="5" borderId="5" xfId="5" applyFont="1" applyFill="1" applyBorder="1" applyAlignment="1">
      <alignment horizontal="center" vertical="center"/>
    </xf>
    <xf numFmtId="164" fontId="4" fillId="5" borderId="7" xfId="5" applyNumberFormat="1" applyFont="1" applyFill="1" applyBorder="1" applyAlignment="1">
      <alignment horizontal="center"/>
    </xf>
    <xf numFmtId="3" fontId="4" fillId="5" borderId="7" xfId="5" applyNumberFormat="1" applyFont="1" applyFill="1" applyBorder="1" applyAlignment="1">
      <alignment horizontal="center"/>
    </xf>
    <xf numFmtId="3" fontId="4" fillId="5" borderId="7" xfId="5" applyNumberFormat="1" applyFont="1" applyFill="1" applyBorder="1" applyAlignment="1">
      <alignment horizontal="center" vertical="center"/>
    </xf>
    <xf numFmtId="0" fontId="4" fillId="5" borderId="22" xfId="5" applyFont="1" applyFill="1" applyBorder="1" applyAlignment="1">
      <alignment horizontal="center"/>
    </xf>
    <xf numFmtId="164" fontId="6" fillId="10" borderId="19" xfId="5" applyNumberFormat="1" applyFont="1" applyFill="1" applyBorder="1" applyAlignment="1">
      <alignment horizontal="center"/>
    </xf>
    <xf numFmtId="0" fontId="6" fillId="10" borderId="19" xfId="5" applyFont="1" applyFill="1" applyBorder="1" applyAlignment="1">
      <alignment horizontal="center" vertical="center"/>
    </xf>
    <xf numFmtId="0" fontId="6" fillId="10" borderId="19" xfId="5" applyFont="1" applyFill="1" applyBorder="1" applyAlignment="1">
      <alignment horizontal="center"/>
    </xf>
    <xf numFmtId="164" fontId="2" fillId="5" borderId="0" xfId="5" applyNumberFormat="1" applyFill="1"/>
    <xf numFmtId="0" fontId="2" fillId="5" borderId="0" xfId="5" applyFill="1"/>
    <xf numFmtId="164" fontId="2" fillId="5" borderId="0" xfId="5" applyNumberFormat="1" applyFill="1" applyAlignment="1">
      <alignment horizontal="center"/>
    </xf>
    <xf numFmtId="164" fontId="14" fillId="5" borderId="0" xfId="5" applyNumberFormat="1" applyFont="1" applyFill="1" applyAlignment="1">
      <alignment horizontal="center" vertical="center"/>
    </xf>
    <xf numFmtId="165" fontId="5" fillId="11" borderId="5" xfId="6" applyNumberFormat="1" applyFont="1" applyFill="1" applyBorder="1" applyAlignment="1">
      <alignment horizontal="center" vertical="center"/>
    </xf>
    <xf numFmtId="165" fontId="4" fillId="5" borderId="7" xfId="6" applyNumberFormat="1" applyFont="1" applyFill="1" applyBorder="1" applyAlignment="1">
      <alignment horizontal="center" vertical="center"/>
    </xf>
    <xf numFmtId="165" fontId="7" fillId="7" borderId="7" xfId="6" applyNumberFormat="1" applyFont="1" applyFill="1" applyBorder="1" applyAlignment="1">
      <alignment horizontal="center" vertical="center"/>
    </xf>
    <xf numFmtId="165" fontId="7" fillId="5" borderId="29" xfId="6" applyNumberFormat="1" applyFont="1" applyFill="1" applyBorder="1" applyAlignment="1">
      <alignment horizontal="center" vertical="center"/>
    </xf>
    <xf numFmtId="165" fontId="7" fillId="5" borderId="0" xfId="6" applyNumberFormat="1" applyFont="1" applyFill="1" applyBorder="1" applyAlignment="1">
      <alignment horizontal="center" vertical="center"/>
    </xf>
    <xf numFmtId="165" fontId="7" fillId="5" borderId="1" xfId="6" applyNumberFormat="1" applyFont="1" applyFill="1" applyBorder="1" applyAlignment="1">
      <alignment horizontal="center" vertical="center"/>
    </xf>
    <xf numFmtId="165" fontId="4" fillId="5" borderId="5" xfId="6" applyNumberFormat="1" applyFont="1" applyFill="1" applyBorder="1" applyAlignment="1">
      <alignment horizontal="center" vertical="center"/>
    </xf>
    <xf numFmtId="165" fontId="7" fillId="7" borderId="1" xfId="6" applyNumberFormat="1" applyFont="1" applyFill="1" applyBorder="1" applyAlignment="1">
      <alignment horizontal="center" vertical="center"/>
    </xf>
    <xf numFmtId="165" fontId="4" fillId="5" borderId="1" xfId="6" applyNumberFormat="1" applyFont="1" applyFill="1" applyBorder="1" applyAlignment="1">
      <alignment horizontal="center" vertical="center"/>
    </xf>
    <xf numFmtId="165" fontId="4" fillId="2" borderId="5" xfId="6" applyNumberFormat="1" applyFont="1" applyFill="1" applyBorder="1" applyAlignment="1">
      <alignment horizontal="center" vertical="center"/>
    </xf>
    <xf numFmtId="164" fontId="2" fillId="0" borderId="0" xfId="5" applyNumberFormat="1" applyAlignment="1">
      <alignment vertical="center"/>
    </xf>
    <xf numFmtId="0" fontId="1" fillId="0" borderId="0" xfId="0" applyFont="1"/>
    <xf numFmtId="0" fontId="5" fillId="6" borderId="30" xfId="0" applyFont="1" applyFill="1" applyBorder="1" applyAlignment="1">
      <alignment horizontal="center" vertical="center"/>
    </xf>
    <xf numFmtId="3" fontId="5" fillId="6" borderId="30" xfId="0" applyNumberFormat="1" applyFont="1" applyFill="1" applyBorder="1" applyAlignment="1">
      <alignment horizontal="center" vertical="center"/>
    </xf>
    <xf numFmtId="0" fontId="9" fillId="22" borderId="5" xfId="2" applyFont="1" applyFill="1" applyBorder="1" applyAlignment="1">
      <alignment horizontal="center" vertical="center"/>
    </xf>
    <xf numFmtId="3" fontId="5" fillId="22" borderId="5" xfId="2" applyNumberFormat="1" applyFont="1" applyFill="1" applyBorder="1" applyAlignment="1">
      <alignment horizontal="center" vertical="center"/>
    </xf>
    <xf numFmtId="165" fontId="5" fillId="22" borderId="5" xfId="3" applyNumberFormat="1" applyFont="1" applyFill="1" applyBorder="1" applyAlignment="1">
      <alignment horizontal="center" vertical="center"/>
    </xf>
    <xf numFmtId="164" fontId="5" fillId="22" borderId="5" xfId="2" applyNumberFormat="1" applyFont="1" applyFill="1" applyBorder="1" applyAlignment="1">
      <alignment horizontal="center" vertical="center"/>
    </xf>
    <xf numFmtId="3" fontId="17" fillId="0" borderId="0" xfId="2" applyNumberFormat="1" applyFont="1"/>
    <xf numFmtId="0" fontId="14" fillId="5" borderId="0" xfId="2" applyFont="1" applyFill="1" applyAlignment="1">
      <alignment horizontal="center" vertical="center"/>
    </xf>
    <xf numFmtId="0" fontId="16" fillId="5" borderId="17" xfId="2" applyFont="1" applyFill="1" applyBorder="1" applyAlignment="1">
      <alignment horizontal="center" vertical="center"/>
    </xf>
    <xf numFmtId="0" fontId="16" fillId="5" borderId="0" xfId="2" applyFont="1" applyFill="1" applyAlignment="1">
      <alignment horizontal="center" vertical="center"/>
    </xf>
    <xf numFmtId="0" fontId="6" fillId="9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/>
    </xf>
    <xf numFmtId="0" fontId="6" fillId="10" borderId="20" xfId="2" applyFont="1" applyFill="1" applyBorder="1" applyAlignment="1">
      <alignment horizontal="center"/>
    </xf>
    <xf numFmtId="0" fontId="6" fillId="10" borderId="21" xfId="2" applyFont="1" applyFill="1" applyBorder="1" applyAlignment="1">
      <alignment horizontal="center"/>
    </xf>
    <xf numFmtId="0" fontId="6" fillId="10" borderId="23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7" fillId="12" borderId="2" xfId="2" applyFont="1" applyFill="1" applyBorder="1" applyAlignment="1">
      <alignment horizontal="center"/>
    </xf>
    <xf numFmtId="0" fontId="7" fillId="12" borderId="3" xfId="2" applyFont="1" applyFill="1" applyBorder="1" applyAlignment="1">
      <alignment horizontal="center"/>
    </xf>
    <xf numFmtId="0" fontId="7" fillId="12" borderId="4" xfId="2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19" borderId="2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20" borderId="27" xfId="0" applyFont="1" applyFill="1" applyBorder="1" applyAlignment="1">
      <alignment horizontal="center"/>
    </xf>
    <xf numFmtId="0" fontId="6" fillId="20" borderId="28" xfId="0" applyFont="1" applyFill="1" applyBorder="1" applyAlignment="1">
      <alignment horizontal="center"/>
    </xf>
    <xf numFmtId="0" fontId="6" fillId="20" borderId="29" xfId="0" applyFont="1" applyFill="1" applyBorder="1" applyAlignment="1">
      <alignment horizontal="center"/>
    </xf>
    <xf numFmtId="0" fontId="6" fillId="20" borderId="25" xfId="0" applyFont="1" applyFill="1" applyBorder="1" applyAlignment="1">
      <alignment horizontal="center" vertical="center"/>
    </xf>
    <xf numFmtId="0" fontId="6" fillId="20" borderId="26" xfId="0" applyFont="1" applyFill="1" applyBorder="1" applyAlignment="1">
      <alignment horizontal="center" vertical="center"/>
    </xf>
    <xf numFmtId="0" fontId="6" fillId="20" borderId="8" xfId="0" applyFont="1" applyFill="1" applyBorder="1" applyAlignment="1">
      <alignment horizontal="center"/>
    </xf>
    <xf numFmtId="0" fontId="6" fillId="20" borderId="9" xfId="0" applyFont="1" applyFill="1" applyBorder="1" applyAlignment="1">
      <alignment horizontal="center"/>
    </xf>
    <xf numFmtId="3" fontId="7" fillId="7" borderId="8" xfId="0" applyNumberFormat="1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0" fontId="6" fillId="20" borderId="24" xfId="0" applyFont="1" applyFill="1" applyBorder="1" applyAlignment="1">
      <alignment horizontal="center" vertical="center"/>
    </xf>
    <xf numFmtId="0" fontId="6" fillId="20" borderId="16" xfId="0" applyFont="1" applyFill="1" applyBorder="1" applyAlignment="1">
      <alignment horizontal="center" vertical="center"/>
    </xf>
    <xf numFmtId="164" fontId="6" fillId="20" borderId="24" xfId="0" applyNumberFormat="1" applyFont="1" applyFill="1" applyBorder="1" applyAlignment="1">
      <alignment horizontal="center" vertical="center"/>
    </xf>
    <xf numFmtId="164" fontId="6" fillId="20" borderId="16" xfId="0" applyNumberFormat="1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6" fillId="20" borderId="11" xfId="0" applyFont="1" applyFill="1" applyBorder="1" applyAlignment="1">
      <alignment horizontal="center" vertical="center"/>
    </xf>
    <xf numFmtId="0" fontId="6" fillId="20" borderId="12" xfId="0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horizontal="center"/>
    </xf>
    <xf numFmtId="0" fontId="6" fillId="20" borderId="14" xfId="0" applyFont="1" applyFill="1" applyBorder="1" applyAlignment="1">
      <alignment horizontal="center"/>
    </xf>
    <xf numFmtId="0" fontId="6" fillId="20" borderId="15" xfId="0" applyFont="1" applyFill="1" applyBorder="1" applyAlignment="1">
      <alignment horizontal="center" vertical="center"/>
    </xf>
    <xf numFmtId="164" fontId="6" fillId="20" borderId="15" xfId="0" applyNumberFormat="1" applyFont="1" applyFill="1" applyBorder="1" applyAlignment="1">
      <alignment horizontal="center"/>
    </xf>
    <xf numFmtId="164" fontId="6" fillId="20" borderId="16" xfId="0" applyNumberFormat="1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 vertical="center"/>
    </xf>
    <xf numFmtId="164" fontId="6" fillId="20" borderId="5" xfId="0" applyNumberFormat="1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 vertical="center"/>
    </xf>
    <xf numFmtId="3" fontId="8" fillId="11" borderId="8" xfId="0" applyNumberFormat="1" applyFont="1" applyFill="1" applyBorder="1" applyAlignment="1">
      <alignment horizontal="center" vertical="center"/>
    </xf>
    <xf numFmtId="3" fontId="8" fillId="11" borderId="9" xfId="0" applyNumberFormat="1" applyFont="1" applyFill="1" applyBorder="1" applyAlignment="1">
      <alignment horizontal="center" vertical="center"/>
    </xf>
    <xf numFmtId="164" fontId="6" fillId="10" borderId="19" xfId="0" applyNumberFormat="1" applyFont="1" applyFill="1" applyBorder="1" applyAlignment="1">
      <alignment horizontal="center"/>
    </xf>
    <xf numFmtId="0" fontId="6" fillId="9" borderId="2" xfId="5" applyFont="1" applyFill="1" applyBorder="1" applyAlignment="1">
      <alignment horizontal="center"/>
    </xf>
    <xf numFmtId="0" fontId="6" fillId="9" borderId="3" xfId="5" applyFont="1" applyFill="1" applyBorder="1" applyAlignment="1">
      <alignment horizontal="center"/>
    </xf>
    <xf numFmtId="0" fontId="6" fillId="9" borderId="4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6" fillId="3" borderId="3" xfId="5" applyFont="1" applyFill="1" applyBorder="1" applyAlignment="1">
      <alignment horizontal="center"/>
    </xf>
    <xf numFmtId="0" fontId="6" fillId="3" borderId="4" xfId="5" applyFont="1" applyFill="1" applyBorder="1" applyAlignment="1">
      <alignment horizontal="center"/>
    </xf>
    <xf numFmtId="0" fontId="6" fillId="10" borderId="20" xfId="5" applyFont="1" applyFill="1" applyBorder="1" applyAlignment="1">
      <alignment horizontal="center"/>
    </xf>
    <xf numFmtId="0" fontId="6" fillId="10" borderId="21" xfId="5" applyFont="1" applyFill="1" applyBorder="1" applyAlignment="1">
      <alignment horizontal="center"/>
    </xf>
    <xf numFmtId="0" fontId="6" fillId="10" borderId="23" xfId="5" applyFont="1" applyFill="1" applyBorder="1" applyAlignment="1">
      <alignment horizontal="center"/>
    </xf>
    <xf numFmtId="0" fontId="7" fillId="12" borderId="2" xfId="5" applyFont="1" applyFill="1" applyBorder="1" applyAlignment="1">
      <alignment horizontal="center"/>
    </xf>
    <xf numFmtId="0" fontId="7" fillId="12" borderId="3" xfId="5" applyFont="1" applyFill="1" applyBorder="1" applyAlignment="1">
      <alignment horizontal="center"/>
    </xf>
    <xf numFmtId="0" fontId="7" fillId="12" borderId="4" xfId="5" applyFont="1" applyFill="1" applyBorder="1" applyAlignment="1">
      <alignment horizontal="center"/>
    </xf>
    <xf numFmtId="0" fontId="7" fillId="13" borderId="5" xfId="5" applyFont="1" applyFill="1" applyBorder="1" applyAlignment="1">
      <alignment horizontal="center"/>
    </xf>
    <xf numFmtId="164" fontId="6" fillId="21" borderId="5" xfId="0" applyNumberFormat="1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/>
    </xf>
    <xf numFmtId="3" fontId="7" fillId="7" borderId="14" xfId="0" applyNumberFormat="1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/>
    </xf>
    <xf numFmtId="164" fontId="6" fillId="8" borderId="6" xfId="0" applyNumberFormat="1" applyFont="1" applyFill="1" applyBorder="1" applyAlignment="1">
      <alignment horizontal="center"/>
    </xf>
    <xf numFmtId="164" fontId="6" fillId="8" borderId="16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6" fillId="8" borderId="15" xfId="0" applyNumberFormat="1" applyFont="1" applyFill="1" applyBorder="1" applyAlignment="1">
      <alignment horizontal="center" vertical="center"/>
    </xf>
    <xf numFmtId="164" fontId="6" fillId="8" borderId="16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64" fontId="12" fillId="15" borderId="1" xfId="0" applyNumberFormat="1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6" fillId="18" borderId="4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 vertical="center"/>
    </xf>
  </cellXfs>
  <cellStyles count="8">
    <cellStyle name="Comma 2" xfId="4"/>
    <cellStyle name="Comma 2 2" xfId="7"/>
    <cellStyle name="Normal" xfId="0" builtinId="0"/>
    <cellStyle name="Normal 2" xfId="2"/>
    <cellStyle name="Normal 2 2" xfId="5"/>
    <cellStyle name="Percent" xfId="1" builtinId="5"/>
    <cellStyle name="Percent 2" xfId="3"/>
    <cellStyle name="Percent 2 2" xfId="6"/>
  </cellStyles>
  <dxfs count="0"/>
  <tableStyles count="0" defaultTableStyle="TableStyleMedium2" defaultPivotStyle="PivotStyleLight16"/>
  <colors>
    <mruColors>
      <color rgb="FFE2A700"/>
      <color rgb="FFF19B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225611</xdr:colOff>
      <xdr:row>0</xdr:row>
      <xdr:rowOff>76200</xdr:rowOff>
    </xdr:from>
    <xdr:to>
      <xdr:col>12</xdr:col>
      <xdr:colOff>0</xdr:colOff>
      <xdr:row>3</xdr:row>
      <xdr:rowOff>5426</xdr:rowOff>
    </xdr:to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04411100" y="76200"/>
          <a:ext cx="3412939" cy="910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20120</xdr:colOff>
      <xdr:row>2</xdr:row>
      <xdr:rowOff>459845</xdr:rowOff>
    </xdr:from>
    <xdr:to>
      <xdr:col>12</xdr:col>
      <xdr:colOff>0</xdr:colOff>
      <xdr:row>4</xdr:row>
      <xdr:rowOff>127914</xdr:rowOff>
    </xdr:to>
    <xdr:sp macro="" textlink="">
      <xdr:nvSpPr>
        <xdr:cNvPr id="3" name="Rectangle 5"/>
        <xdr:cNvSpPr/>
      </xdr:nvSpPr>
      <xdr:spPr>
        <a:xfrm>
          <a:off x="9876663000" y="975783"/>
          <a:ext cx="9496943" cy="326881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من بداية شهر كانون ثاني (1)  ولنهاية شهر نيسان (4)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2026 -2025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1368611</xdr:colOff>
      <xdr:row>0</xdr:row>
      <xdr:rowOff>9524</xdr:rowOff>
    </xdr:from>
    <xdr:ext cx="3297773" cy="295275"/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533416" y="9524"/>
          <a:ext cx="329777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17323</xdr:colOff>
      <xdr:row>0</xdr:row>
      <xdr:rowOff>0</xdr:rowOff>
    </xdr:from>
    <xdr:to>
      <xdr:col>3</xdr:col>
      <xdr:colOff>388798</xdr:colOff>
      <xdr:row>1</xdr:row>
      <xdr:rowOff>34636</xdr:rowOff>
    </xdr:to>
    <xdr:sp macro="" textlink="">
      <xdr:nvSpPr>
        <xdr:cNvPr id="3" name="Rectangle 4"/>
        <xdr:cNvSpPr/>
      </xdr:nvSpPr>
      <xdr:spPr>
        <a:xfrm flipH="1">
          <a:off x="9829439777" y="0"/>
          <a:ext cx="1571625" cy="2251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ar-JO" sz="10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شركة العقبة لإدارة وتشغيل الموانئ      </a:t>
          </a:r>
          <a:endParaRPr lang="ar-JO" sz="1000" b="0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ar-JO" sz="1000" b="1">
              <a:solidFill>
                <a:schemeClr val="tx1"/>
              </a:solidFill>
              <a:effectLst/>
            </a:rPr>
            <a:t/>
          </a:r>
          <a:br>
            <a:rPr lang="ar-JO" sz="1000" b="1">
              <a:solidFill>
                <a:schemeClr val="tx1"/>
              </a:solidFill>
              <a:effectLst/>
            </a:rPr>
          </a:br>
          <a:endParaRPr 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447675</xdr:rowOff>
    </xdr:from>
    <xdr:to>
      <xdr:col>11</xdr:col>
      <xdr:colOff>971552</xdr:colOff>
      <xdr:row>2</xdr:row>
      <xdr:rowOff>83343</xdr:rowOff>
    </xdr:to>
    <xdr:sp macro="" textlink="">
      <xdr:nvSpPr>
        <xdr:cNvPr id="4" name="Rectangle 5"/>
        <xdr:cNvSpPr/>
      </xdr:nvSpPr>
      <xdr:spPr>
        <a:xfrm flipH="1">
          <a:off x="9824427898" y="190500"/>
          <a:ext cx="6600827" cy="273843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لشهر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نيسان (4) 2025-2026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5"/>
  <sheetViews>
    <sheetView rightToLeft="1" tabSelected="1" topLeftCell="A10" zoomScale="120" zoomScaleNormal="120" workbookViewId="0">
      <selection activeCell="I47" sqref="I47"/>
    </sheetView>
  </sheetViews>
  <sheetFormatPr defaultColWidth="9" defaultRowHeight="15"/>
  <cols>
    <col min="1" max="1" width="10.28515625" style="62" customWidth="1"/>
    <col min="2" max="2" width="21" style="62" customWidth="1"/>
    <col min="3" max="3" width="12.28515625" style="62" customWidth="1"/>
    <col min="4" max="4" width="11.28515625" style="62" customWidth="1"/>
    <col min="5" max="5" width="11.28515625" style="87" customWidth="1"/>
    <col min="6" max="6" width="12.140625" style="86" customWidth="1"/>
    <col min="7" max="7" width="5" style="93" customWidth="1"/>
    <col min="8" max="8" width="20.5703125" style="93" customWidth="1"/>
    <col min="9" max="9" width="13.28515625" style="87" customWidth="1"/>
    <col min="10" max="10" width="13" style="62" customWidth="1"/>
    <col min="11" max="11" width="9.7109375" style="87" customWidth="1"/>
    <col min="12" max="12" width="14.7109375" style="94" customWidth="1"/>
    <col min="13" max="14" width="9" style="62"/>
    <col min="15" max="15" width="10" style="62" customWidth="1"/>
    <col min="16" max="16" width="11.85546875" style="62" bestFit="1" customWidth="1"/>
    <col min="17" max="16384" width="9" style="62"/>
  </cols>
  <sheetData>
    <row r="1" spans="2:18" ht="25.5" customHeight="1"/>
    <row r="3" spans="2:18" ht="36.75" customHeight="1">
      <c r="B3" s="57"/>
      <c r="C3" s="57"/>
      <c r="D3" s="57"/>
      <c r="E3" s="307" t="s">
        <v>89</v>
      </c>
      <c r="F3" s="307"/>
      <c r="G3" s="307"/>
      <c r="H3" s="307"/>
      <c r="I3" s="58"/>
      <c r="J3" s="57"/>
      <c r="K3" s="58"/>
      <c r="L3" s="61"/>
    </row>
    <row r="4" spans="2:18">
      <c r="B4" s="57"/>
      <c r="C4" s="57"/>
      <c r="D4" s="57"/>
      <c r="E4" s="58"/>
      <c r="F4" s="59"/>
      <c r="G4" s="60"/>
      <c r="H4" s="60"/>
      <c r="I4" s="58"/>
      <c r="J4" s="57"/>
      <c r="K4" s="58"/>
      <c r="L4" s="61"/>
    </row>
    <row r="5" spans="2:18" ht="10.5" customHeight="1">
      <c r="B5" s="57"/>
      <c r="C5" s="57"/>
      <c r="D5" s="57"/>
      <c r="E5" s="58"/>
      <c r="F5" s="59"/>
      <c r="G5" s="60"/>
      <c r="H5" s="60"/>
      <c r="I5" s="58"/>
      <c r="J5" s="57"/>
      <c r="K5" s="58"/>
      <c r="L5" s="61"/>
    </row>
    <row r="6" spans="2:18" ht="15" customHeight="1">
      <c r="B6" s="314" t="s">
        <v>0</v>
      </c>
      <c r="C6" s="314"/>
      <c r="D6" s="314"/>
      <c r="E6" s="314"/>
      <c r="F6" s="314"/>
      <c r="G6" s="60"/>
      <c r="H6" s="315" t="s">
        <v>1</v>
      </c>
      <c r="I6" s="316"/>
      <c r="J6" s="316"/>
      <c r="K6" s="316"/>
      <c r="L6" s="317"/>
    </row>
    <row r="7" spans="2:18" ht="18" customHeight="1">
      <c r="B7" s="173" t="s">
        <v>2</v>
      </c>
      <c r="C7" s="173">
        <v>2025</v>
      </c>
      <c r="D7" s="173">
        <v>2026</v>
      </c>
      <c r="E7" s="174" t="s">
        <v>3</v>
      </c>
      <c r="F7" s="175" t="s">
        <v>4</v>
      </c>
      <c r="G7" s="60"/>
      <c r="H7" s="66" t="s">
        <v>2</v>
      </c>
      <c r="I7" s="67">
        <v>2025</v>
      </c>
      <c r="J7" s="66">
        <v>2026</v>
      </c>
      <c r="K7" s="67" t="s">
        <v>3</v>
      </c>
      <c r="L7" s="68" t="s">
        <v>4</v>
      </c>
    </row>
    <row r="8" spans="2:18">
      <c r="B8" s="172" t="s">
        <v>5</v>
      </c>
      <c r="C8" s="75">
        <f>SUM('صادر وارد تراكمية'!D5+'صادر وارد تراكمية'!E5)</f>
        <v>452029</v>
      </c>
      <c r="D8" s="75">
        <f>SUM('صادر وارد تراكمية'!B5+'صادر وارد تراكمية'!C5)</f>
        <v>276050</v>
      </c>
      <c r="E8" s="76">
        <f t="shared" ref="E8:E14" si="0">SUM(D8-C8)/C8</f>
        <v>-0.38930909300067029</v>
      </c>
      <c r="F8" s="77">
        <f t="shared" ref="F8:F14" si="1">SUM(D8-C8)</f>
        <v>-175979</v>
      </c>
      <c r="G8" s="60"/>
      <c r="H8" s="73" t="s">
        <v>6</v>
      </c>
      <c r="I8" s="74">
        <f>SUM('صادر وارد تراكمية'!D88+'صادر وارد تراكمية'!E88)</f>
        <v>534952.01</v>
      </c>
      <c r="J8" s="75">
        <f>SUM('صادر وارد تراكمية'!B88+'صادر وارد تراكمية'!C88)</f>
        <v>532753.54</v>
      </c>
      <c r="K8" s="76">
        <f>SUM(J8-I8)/I8</f>
        <v>-4.1096583598217943E-3</v>
      </c>
      <c r="L8" s="77">
        <f>SUM(J8-I8)</f>
        <v>-2198.4699999999721</v>
      </c>
    </row>
    <row r="9" spans="2:18">
      <c r="B9" s="78" t="s">
        <v>7</v>
      </c>
      <c r="C9" s="75">
        <f>SUM('صادر وارد تراكمية'!D6+'صادر وارد تراكمية'!E6)</f>
        <v>222027</v>
      </c>
      <c r="D9" s="75">
        <f>SUM('صادر وارد تراكمية'!B6+'صادر وارد تراكمية'!C6)</f>
        <v>441503</v>
      </c>
      <c r="E9" s="71">
        <f t="shared" si="0"/>
        <v>0.98851040639201537</v>
      </c>
      <c r="F9" s="80">
        <f t="shared" si="1"/>
        <v>219476</v>
      </c>
      <c r="G9" s="60"/>
      <c r="H9" s="78" t="s">
        <v>8</v>
      </c>
      <c r="I9" s="74">
        <f>SUM('صادر وارد تراكمية'!D89+'صادر وارد تراكمية'!E89)</f>
        <v>190961.546</v>
      </c>
      <c r="J9" s="75">
        <f>SUM('صادر وارد تراكمية'!B89+'صادر وارد تراكمية'!C89)</f>
        <v>328661.38900000002</v>
      </c>
      <c r="K9" s="76">
        <f t="shared" ref="K9:K15" si="2">SUM(J9-I9)/I9</f>
        <v>0.7210867626721037</v>
      </c>
      <c r="L9" s="80">
        <f t="shared" ref="L9:L18" si="3">SUM(J9-I9)</f>
        <v>137699.84300000002</v>
      </c>
    </row>
    <row r="10" spans="2:18">
      <c r="B10" s="78" t="s">
        <v>9</v>
      </c>
      <c r="C10" s="75">
        <f>SUM('صادر وارد تراكمية'!D7+'صادر وارد تراكمية'!E7)</f>
        <v>239532</v>
      </c>
      <c r="D10" s="75">
        <f>SUM('صادر وارد تراكمية'!B7+'صادر وارد تراكمية'!C7)</f>
        <v>211300</v>
      </c>
      <c r="E10" s="71">
        <f t="shared" si="0"/>
        <v>-0.11786316650802398</v>
      </c>
      <c r="F10" s="80">
        <f t="shared" si="1"/>
        <v>-28232</v>
      </c>
      <c r="G10" s="60"/>
      <c r="H10" s="69" t="s">
        <v>10</v>
      </c>
      <c r="I10" s="74">
        <f>SUM('صادر وارد تراكمية'!D90+'صادر وارد تراكمية'!E90)</f>
        <v>268882.73300000001</v>
      </c>
      <c r="J10" s="75">
        <f>SUM('صادر وارد تراكمية'!B90+'صادر وارد تراكمية'!C90)</f>
        <v>423779.810999999</v>
      </c>
      <c r="K10" s="76">
        <f t="shared" si="2"/>
        <v>0.57607670180888482</v>
      </c>
      <c r="L10" s="72">
        <f t="shared" si="3"/>
        <v>154897.07799999899</v>
      </c>
    </row>
    <row r="11" spans="2:18">
      <c r="B11" s="69" t="s">
        <v>11</v>
      </c>
      <c r="C11" s="75">
        <f>SUM('صادر وارد تراكمية'!D8+'صادر وارد تراكمية'!E8)</f>
        <v>79841</v>
      </c>
      <c r="D11" s="75">
        <f>SUM('صادر وارد تراكمية'!B8+'صادر وارد تراكمية'!C8)</f>
        <v>108351</v>
      </c>
      <c r="E11" s="71">
        <f t="shared" si="0"/>
        <v>0.3570847058528826</v>
      </c>
      <c r="F11" s="72">
        <f t="shared" si="1"/>
        <v>28510</v>
      </c>
      <c r="G11" s="60"/>
      <c r="H11" s="69" t="s">
        <v>12</v>
      </c>
      <c r="I11" s="74">
        <f>SUM('صادر وارد تراكمية'!D91+'صادر وارد تراكمية'!E91)</f>
        <v>251422.405</v>
      </c>
      <c r="J11" s="75">
        <f>SUM('صادر وارد تراكمية'!B91+'صادر وارد تراكمية'!C91)</f>
        <v>270677.86</v>
      </c>
      <c r="K11" s="76">
        <f t="shared" si="2"/>
        <v>7.6586074339715218E-2</v>
      </c>
      <c r="L11" s="72">
        <f t="shared" si="3"/>
        <v>19255.454999999987</v>
      </c>
      <c r="O11" s="81"/>
    </row>
    <row r="12" spans="2:18">
      <c r="B12" s="69" t="s">
        <v>95</v>
      </c>
      <c r="C12" s="75">
        <f>SUM('صادر وارد تراكمية'!D9+'صادر وارد تراكمية'!E9)</f>
        <v>0</v>
      </c>
      <c r="D12" s="75">
        <f>SUM('صادر وارد تراكمية'!B9+'صادر وارد تراكمية'!C9)</f>
        <v>135737</v>
      </c>
      <c r="E12" s="71">
        <v>1</v>
      </c>
      <c r="F12" s="72">
        <f t="shared" si="1"/>
        <v>135737</v>
      </c>
      <c r="G12" s="60"/>
      <c r="H12" s="69" t="s">
        <v>14</v>
      </c>
      <c r="I12" s="74">
        <f>SUM('صادر وارد تراكمية'!D92+'صادر وارد تراكمية'!E92)</f>
        <v>13920.23</v>
      </c>
      <c r="J12" s="75">
        <f>SUM('صادر وارد تراكمية'!B92+'صادر وارد تراكمية'!C92)</f>
        <v>41003.68</v>
      </c>
      <c r="K12" s="76">
        <f t="shared" si="2"/>
        <v>1.9456179962543723</v>
      </c>
      <c r="L12" s="72">
        <f t="shared" si="3"/>
        <v>27083.45</v>
      </c>
      <c r="O12" s="81"/>
    </row>
    <row r="13" spans="2:18">
      <c r="B13" s="69" t="s">
        <v>13</v>
      </c>
      <c r="C13" s="75">
        <f>SUM('صادر وارد تراكمية'!D10+'صادر وارد تراكمية'!E10)</f>
        <v>165571</v>
      </c>
      <c r="D13" s="75">
        <f>SUM('صادر وارد تراكمية'!B10+'صادر وارد تراكمية'!C10)</f>
        <v>148047</v>
      </c>
      <c r="E13" s="71">
        <f t="shared" si="0"/>
        <v>-0.10583979078461808</v>
      </c>
      <c r="F13" s="72">
        <f t="shared" si="1"/>
        <v>-17524</v>
      </c>
      <c r="G13" s="60"/>
      <c r="H13" s="69" t="s">
        <v>16</v>
      </c>
      <c r="I13" s="74">
        <f>SUM('صادر وارد تراكمية'!D93+'صادر وارد تراكمية'!E93)</f>
        <v>5074.53</v>
      </c>
      <c r="J13" s="75">
        <f>SUM('صادر وارد تراكمية'!B93+'صادر وارد تراكمية'!C93)</f>
        <v>4692.1840000000002</v>
      </c>
      <c r="K13" s="76">
        <f t="shared" si="2"/>
        <v>-7.534609116509304E-2</v>
      </c>
      <c r="L13" s="72">
        <f t="shared" si="3"/>
        <v>-382.34599999999955</v>
      </c>
      <c r="O13" s="81"/>
      <c r="P13" s="198"/>
      <c r="Q13" s="81"/>
      <c r="R13" s="81"/>
    </row>
    <row r="14" spans="2:18">
      <c r="B14" s="82" t="s">
        <v>15</v>
      </c>
      <c r="C14" s="83">
        <f>SUM(C8:C13)</f>
        <v>1159000</v>
      </c>
      <c r="D14" s="83">
        <f>SUM(D8:D13)</f>
        <v>1320988</v>
      </c>
      <c r="E14" s="84">
        <f t="shared" si="0"/>
        <v>0.13976531492666092</v>
      </c>
      <c r="F14" s="85">
        <f t="shared" si="1"/>
        <v>161988</v>
      </c>
      <c r="G14" s="60"/>
      <c r="H14" s="69" t="s">
        <v>86</v>
      </c>
      <c r="I14" s="74">
        <f>SUM('صادر وارد تراكمية'!D94+'صادر وارد تراكمية'!E94)</f>
        <v>0</v>
      </c>
      <c r="J14" s="75">
        <f>SUM('صادر وارد تراكمية'!B94+'صادر وارد تراكمية'!C94)</f>
        <v>0</v>
      </c>
      <c r="K14" s="76">
        <v>0</v>
      </c>
      <c r="L14" s="72">
        <f t="shared" si="3"/>
        <v>0</v>
      </c>
      <c r="O14" s="81"/>
      <c r="P14" s="198"/>
      <c r="Q14" s="81"/>
      <c r="R14" s="81"/>
    </row>
    <row r="15" spans="2:18">
      <c r="B15" s="86"/>
      <c r="C15" s="86"/>
      <c r="D15" s="86"/>
      <c r="E15" s="86"/>
      <c r="G15" s="60"/>
      <c r="H15" s="69" t="s">
        <v>17</v>
      </c>
      <c r="I15" s="74">
        <f>SUM('صادر وارد تراكمية'!D95+'صادر وارد تراكمية'!E95)</f>
        <v>1000</v>
      </c>
      <c r="J15" s="75">
        <f>SUM('صادر وارد تراكمية'!B95+'صادر وارد تراكمية'!C95)</f>
        <v>8369.1719999999896</v>
      </c>
      <c r="K15" s="76">
        <f t="shared" si="2"/>
        <v>7.3691719999999892</v>
      </c>
      <c r="L15" s="72">
        <f t="shared" si="3"/>
        <v>7369.1719999999896</v>
      </c>
      <c r="N15" s="135"/>
      <c r="O15" s="81"/>
      <c r="P15" s="198"/>
      <c r="Q15" s="81"/>
      <c r="R15" s="81"/>
    </row>
    <row r="16" spans="2:18">
      <c r="G16" s="60"/>
      <c r="H16" s="69" t="s">
        <v>19</v>
      </c>
      <c r="I16" s="74">
        <f>SUM('صادر وارد تراكمية'!D96+'صادر وارد تراكمية'!E96)</f>
        <v>0</v>
      </c>
      <c r="J16" s="75">
        <f>SUM('صادر وارد تراكمية'!B96+'صادر وارد تراكمية'!C96)</f>
        <v>32962.339</v>
      </c>
      <c r="K16" s="76">
        <v>1</v>
      </c>
      <c r="L16" s="72">
        <f t="shared" si="3"/>
        <v>32962.339</v>
      </c>
      <c r="N16" s="135"/>
      <c r="O16" s="88"/>
      <c r="P16" s="198"/>
      <c r="Q16" s="81"/>
      <c r="R16" s="81"/>
    </row>
    <row r="17" spans="2:18">
      <c r="B17" s="318" t="s">
        <v>18</v>
      </c>
      <c r="C17" s="319"/>
      <c r="D17" s="319"/>
      <c r="E17" s="319"/>
      <c r="F17" s="320"/>
      <c r="G17" s="60"/>
      <c r="H17" s="69" t="s">
        <v>20</v>
      </c>
      <c r="I17" s="74">
        <f>SUM('صادر وارد تراكمية'!D97+'صادر وارد تراكمية'!E97)</f>
        <v>0</v>
      </c>
      <c r="J17" s="75">
        <f>SUM('صادر وارد تراكمية'!B97+'صادر وارد تراكمية'!C97)</f>
        <v>4000.0169999999998</v>
      </c>
      <c r="K17" s="76">
        <v>1</v>
      </c>
      <c r="L17" s="72">
        <f t="shared" si="3"/>
        <v>4000.0169999999998</v>
      </c>
      <c r="O17" s="88"/>
      <c r="P17" s="81"/>
      <c r="Q17" s="81"/>
      <c r="R17" s="81"/>
    </row>
    <row r="18" spans="2:18">
      <c r="B18" s="63" t="s">
        <v>2</v>
      </c>
      <c r="C18" s="63">
        <v>2025</v>
      </c>
      <c r="D18" s="63">
        <v>2026</v>
      </c>
      <c r="E18" s="64" t="s">
        <v>3</v>
      </c>
      <c r="F18" s="65" t="s">
        <v>4</v>
      </c>
      <c r="G18" s="60"/>
      <c r="H18" s="69" t="s">
        <v>56</v>
      </c>
      <c r="I18" s="74">
        <f>SUM('صادر وارد تراكمية'!D98+'صادر وارد تراكمية'!E98)</f>
        <v>0</v>
      </c>
      <c r="J18" s="75">
        <f>SUM('صادر وارد تراكمية'!B98+'صادر وارد تراكمية'!C98)</f>
        <v>0</v>
      </c>
      <c r="K18" s="76">
        <v>0</v>
      </c>
      <c r="L18" s="72">
        <f t="shared" si="3"/>
        <v>0</v>
      </c>
      <c r="O18" s="88"/>
      <c r="P18" s="81"/>
      <c r="Q18" s="81"/>
      <c r="R18" s="81"/>
    </row>
    <row r="19" spans="2:18">
      <c r="B19" s="69" t="s">
        <v>21</v>
      </c>
      <c r="C19" s="70">
        <f>SUM('صادر وارد تراكمية'!D17+'صادر وارد تراكمية'!E17)</f>
        <v>211124</v>
      </c>
      <c r="D19" s="70">
        <f>SUM('صادر وارد تراكمية'!B17+'صادر وارد تراكمية'!C17)</f>
        <v>201103</v>
      </c>
      <c r="E19" s="71">
        <f>SUM(D19-C19)/C19</f>
        <v>-4.7464996873875072E-2</v>
      </c>
      <c r="F19" s="72">
        <f t="shared" ref="F19:F31" si="4">SUM(D19-C19)</f>
        <v>-10021</v>
      </c>
      <c r="G19" s="60"/>
      <c r="H19" s="69" t="s">
        <v>90</v>
      </c>
      <c r="I19" s="74">
        <f>SUM('صادر وارد تراكمية'!D99+'صادر وارد تراكمية'!E99)</f>
        <v>0</v>
      </c>
      <c r="J19" s="75">
        <f>SUM('صادر وارد تراكمية'!B99+'صادر وارد تراكمية'!C99)</f>
        <v>74000</v>
      </c>
      <c r="K19" s="76">
        <v>1</v>
      </c>
      <c r="L19" s="72">
        <f>SUM(J19-I19)</f>
        <v>74000</v>
      </c>
      <c r="O19" s="88"/>
      <c r="P19" s="88"/>
      <c r="Q19" s="81"/>
      <c r="R19" s="81"/>
    </row>
    <row r="20" spans="2:18" ht="15.75">
      <c r="B20" s="69" t="s">
        <v>22</v>
      </c>
      <c r="C20" s="70">
        <f>SUM('صادر وارد تراكمية'!D18+'صادر وارد تراكمية'!E18)</f>
        <v>30180</v>
      </c>
      <c r="D20" s="70">
        <f>SUM('صادر وارد تراكمية'!B18+'صادر وارد تراكمية'!C18)</f>
        <v>57818</v>
      </c>
      <c r="E20" s="71">
        <f>SUM(D20-C20)/C20</f>
        <v>0.91577203445990718</v>
      </c>
      <c r="F20" s="72">
        <f t="shared" si="4"/>
        <v>27638</v>
      </c>
      <c r="G20" s="60"/>
      <c r="H20" s="89" t="s">
        <v>23</v>
      </c>
      <c r="I20" s="90">
        <f>SUM(I8:I19)</f>
        <v>1266213.4539999999</v>
      </c>
      <c r="J20" s="90">
        <f>SUM(J8:J19)</f>
        <v>1720899.9919999989</v>
      </c>
      <c r="K20" s="91">
        <f>SUM(J20-I20)/I20</f>
        <v>0.35909153907947583</v>
      </c>
      <c r="L20" s="92">
        <f>SUM(J20-I20)</f>
        <v>454686.53799999901</v>
      </c>
      <c r="O20" s="88"/>
      <c r="P20" s="88"/>
      <c r="Q20" s="81"/>
      <c r="R20" s="81"/>
    </row>
    <row r="21" spans="2:18">
      <c r="B21" s="69" t="s">
        <v>24</v>
      </c>
      <c r="C21" s="70">
        <f>SUM('صادر وارد تراكمية'!D19+'صادر وارد تراكمية'!E19)</f>
        <v>21917</v>
      </c>
      <c r="D21" s="70">
        <f>SUM('صادر وارد تراكمية'!B19+'صادر وارد تراكمية'!C19)</f>
        <v>35303</v>
      </c>
      <c r="E21" s="71">
        <f>SUM(D21-C21)/C21</f>
        <v>0.61075877172970749</v>
      </c>
      <c r="F21" s="72">
        <f t="shared" si="4"/>
        <v>13386</v>
      </c>
      <c r="G21" s="60"/>
      <c r="O21" s="81"/>
      <c r="P21" s="81"/>
      <c r="Q21" s="81"/>
      <c r="R21" s="81"/>
    </row>
    <row r="22" spans="2:18">
      <c r="B22" s="5" t="s">
        <v>96</v>
      </c>
      <c r="C22" s="70">
        <f>SUM('صادر وارد تراكمية'!D20+'صادر وارد تراكمية'!E20)</f>
        <v>13025</v>
      </c>
      <c r="D22" s="70">
        <f>SUM('صادر وارد تراكمية'!B20+'صادر وارد تراكمية'!C20)</f>
        <v>9907</v>
      </c>
      <c r="E22" s="71">
        <f t="shared" ref="E22:E24" si="5">SUM(D22-C22)/C22</f>
        <v>-0.23938579654510556</v>
      </c>
      <c r="F22" s="72">
        <f t="shared" si="4"/>
        <v>-3118</v>
      </c>
      <c r="G22" s="60"/>
      <c r="H22" s="321" t="s">
        <v>25</v>
      </c>
      <c r="I22" s="322"/>
      <c r="J22" s="322"/>
      <c r="K22" s="322"/>
      <c r="L22" s="323"/>
      <c r="O22" s="88"/>
      <c r="P22" s="88"/>
      <c r="Q22" s="81"/>
      <c r="R22" s="81"/>
    </row>
    <row r="23" spans="2:18">
      <c r="B23" s="5" t="s">
        <v>97</v>
      </c>
      <c r="C23" s="70">
        <f>SUM('صادر وارد تراكمية'!D21+'صادر وارد تراكمية'!E21)</f>
        <v>0</v>
      </c>
      <c r="D23" s="70">
        <f>SUM('صادر وارد تراكمية'!B21+'صادر وارد تراكمية'!C21)</f>
        <v>0</v>
      </c>
      <c r="E23" s="71">
        <v>0</v>
      </c>
      <c r="F23" s="72">
        <f t="shared" si="4"/>
        <v>0</v>
      </c>
      <c r="G23" s="60"/>
      <c r="H23" s="95" t="s">
        <v>2</v>
      </c>
      <c r="I23" s="95">
        <v>2025</v>
      </c>
      <c r="J23" s="95">
        <v>2026</v>
      </c>
      <c r="K23" s="96" t="s">
        <v>3</v>
      </c>
      <c r="L23" s="97" t="s">
        <v>4</v>
      </c>
      <c r="N23" s="135"/>
      <c r="O23" s="81"/>
      <c r="P23" s="81"/>
      <c r="Q23" s="81"/>
      <c r="R23" s="81"/>
    </row>
    <row r="24" spans="2:18">
      <c r="B24" s="5" t="s">
        <v>100</v>
      </c>
      <c r="C24" s="70">
        <f>SUM('صادر وارد تراكمية'!D22+'صادر وارد تراكمية'!E22)</f>
        <v>12525</v>
      </c>
      <c r="D24" s="70">
        <f>SUM('صادر وارد تراكمية'!B22+'صادر وارد تراكمية'!C22)</f>
        <v>16197</v>
      </c>
      <c r="E24" s="71">
        <f t="shared" si="5"/>
        <v>0.29317365269461076</v>
      </c>
      <c r="F24" s="72">
        <f t="shared" si="4"/>
        <v>3672</v>
      </c>
      <c r="G24" s="60"/>
      <c r="H24" s="98" t="s">
        <v>27</v>
      </c>
      <c r="I24" s="70">
        <f>SUM('صادر وارد تراكمية'!D68+'صادر وارد تراكمية'!E68)</f>
        <v>100422</v>
      </c>
      <c r="J24" s="70">
        <f>SUM('صادر وارد تراكمية'!B68+'صادر وارد تراكمية'!C68)</f>
        <v>129869</v>
      </c>
      <c r="K24" s="71">
        <f>SUM(J24-I24)/I24</f>
        <v>0.29323255860269665</v>
      </c>
      <c r="L24" s="72">
        <f>SUM(J24-I24)</f>
        <v>29447</v>
      </c>
      <c r="N24" s="135"/>
      <c r="O24" s="81"/>
      <c r="P24" s="81"/>
      <c r="Q24" s="81"/>
      <c r="R24" s="81"/>
    </row>
    <row r="25" spans="2:18">
      <c r="B25" s="69" t="s">
        <v>26</v>
      </c>
      <c r="C25" s="70">
        <f>SUM('صادر وارد تراكمية'!D23+'صادر وارد تراكمية'!E23)</f>
        <v>8900</v>
      </c>
      <c r="D25" s="70">
        <f>SUM('صادر وارد تراكمية'!B23+'صادر وارد تراكمية'!C23)</f>
        <v>7827</v>
      </c>
      <c r="E25" s="71">
        <f t="shared" ref="E25:E31" si="6">SUM(D25-C25)/C25</f>
        <v>-0.12056179775280899</v>
      </c>
      <c r="F25" s="72">
        <f t="shared" si="4"/>
        <v>-1073</v>
      </c>
      <c r="G25" s="60"/>
      <c r="H25" s="99" t="s">
        <v>29</v>
      </c>
      <c r="I25" s="79">
        <f>SUM('صادر وارد تراكمية'!D81+'صادر وارد تراكمية'!E81)</f>
        <v>1451</v>
      </c>
      <c r="J25" s="79">
        <f>SUM('صادر وارد تراكمية'!B81+'صادر وارد تراكمية'!C81)</f>
        <v>2552</v>
      </c>
      <c r="K25" s="71">
        <f>SUM(J25-I25)/I25</f>
        <v>0.75878704341833214</v>
      </c>
      <c r="L25" s="80">
        <f>SUM(J25-I25)</f>
        <v>1101</v>
      </c>
      <c r="N25" s="135"/>
      <c r="O25" s="88"/>
      <c r="P25" s="81"/>
      <c r="Q25" s="81"/>
      <c r="R25" s="81"/>
    </row>
    <row r="26" spans="2:18">
      <c r="B26" s="69" t="s">
        <v>28</v>
      </c>
      <c r="C26" s="70">
        <f>SUM('صادر وارد تراكمية'!D24+'صادر وارد تراكمية'!E24)</f>
        <v>0</v>
      </c>
      <c r="D26" s="70">
        <f>SUM('صادر وارد تراكمية'!B24+'صادر وارد تراكمية'!C24)</f>
        <v>0</v>
      </c>
      <c r="E26" s="71">
        <v>0</v>
      </c>
      <c r="F26" s="72">
        <f t="shared" si="4"/>
        <v>0</v>
      </c>
      <c r="G26" s="60"/>
      <c r="H26" s="99" t="s">
        <v>57</v>
      </c>
      <c r="I26" s="79">
        <f>SUM('صادر وارد تراكمية'!D74+'صادر وارد تراكمية'!E74)</f>
        <v>29838</v>
      </c>
      <c r="J26" s="79">
        <f>SUM('صادر وارد تراكمية'!B74+'صادر وارد تراكمية'!C74)</f>
        <v>32887</v>
      </c>
      <c r="K26" s="71">
        <f>SUM(J26-I26)/I26</f>
        <v>0.10218513305181312</v>
      </c>
      <c r="L26" s="80">
        <f>SUM(J26-I26)</f>
        <v>3049</v>
      </c>
      <c r="O26" s="164"/>
      <c r="P26" s="88"/>
      <c r="Q26" s="81"/>
      <c r="R26" s="81"/>
    </row>
    <row r="27" spans="2:18">
      <c r="B27" s="69" t="s">
        <v>30</v>
      </c>
      <c r="C27" s="70">
        <f>SUM('صادر وارد تراكمية'!D25+'صادر وارد تراكمية'!E25)</f>
        <v>2271</v>
      </c>
      <c r="D27" s="70">
        <f>SUM('صادر وارد تراكمية'!B25+'صادر وارد تراكمية'!C25)</f>
        <v>9786</v>
      </c>
      <c r="E27" s="71">
        <f t="shared" si="6"/>
        <v>3.309114927344782</v>
      </c>
      <c r="F27" s="72">
        <f t="shared" si="4"/>
        <v>7515</v>
      </c>
      <c r="G27" s="60"/>
      <c r="H27" s="98" t="s">
        <v>32</v>
      </c>
      <c r="I27" s="70">
        <f>SUM('صادر وارد تراكمية'!D61+'صادر وارد تراكمية'!E61)</f>
        <v>426405.30900000001</v>
      </c>
      <c r="J27" s="70">
        <f>SUM('صادر وارد تراكمية'!B61+'صادر وارد تراكمية'!C61)</f>
        <v>512017.4</v>
      </c>
      <c r="K27" s="71">
        <f>SUM(J27-I27)/I27</f>
        <v>0.2007763252309788</v>
      </c>
      <c r="L27" s="72">
        <f>SUM(J27-I27)</f>
        <v>85612.091000000015</v>
      </c>
      <c r="N27" s="135"/>
      <c r="O27" s="81"/>
      <c r="P27" s="88"/>
      <c r="Q27" s="81"/>
      <c r="R27" s="81"/>
    </row>
    <row r="28" spans="2:18" s="100" customFormat="1">
      <c r="B28" s="69" t="s">
        <v>31</v>
      </c>
      <c r="C28" s="70">
        <f>SUM('صادر وارد تراكمية'!D26+'صادر وارد تراكمية'!E26)</f>
        <v>3710</v>
      </c>
      <c r="D28" s="70">
        <f>SUM('صادر وارد تراكمية'!B26+'صادر وارد تراكمية'!C26)</f>
        <v>0</v>
      </c>
      <c r="E28" s="71">
        <f t="shared" si="6"/>
        <v>-1</v>
      </c>
      <c r="F28" s="72">
        <f t="shared" si="4"/>
        <v>-3710</v>
      </c>
      <c r="G28" s="58"/>
      <c r="H28" s="102" t="s">
        <v>34</v>
      </c>
      <c r="I28" s="103">
        <f>SUM(I27:I27)</f>
        <v>426405.30900000001</v>
      </c>
      <c r="J28" s="103">
        <f>SUM(J27:J27)</f>
        <v>512017.4</v>
      </c>
      <c r="K28" s="104">
        <f>SUM(J28-I28)/I28</f>
        <v>0.2007763252309788</v>
      </c>
      <c r="L28" s="105">
        <f>SUM(J28-I28)</f>
        <v>85612.091000000015</v>
      </c>
      <c r="O28" s="101"/>
      <c r="P28" s="101"/>
      <c r="Q28" s="101"/>
      <c r="R28" s="101"/>
    </row>
    <row r="29" spans="2:18">
      <c r="B29" s="69" t="s">
        <v>33</v>
      </c>
      <c r="C29" s="70">
        <f>SUM('صادر وارد تراكمية'!D27+'صادر وارد تراكمية'!E27)</f>
        <v>739</v>
      </c>
      <c r="D29" s="70">
        <f>SUM('صادر وارد تراكمية'!B27+'صادر وارد تراكمية'!C27)</f>
        <v>222</v>
      </c>
      <c r="E29" s="71">
        <f t="shared" si="6"/>
        <v>-0.69959404600811903</v>
      </c>
      <c r="F29" s="72">
        <f t="shared" si="4"/>
        <v>-517</v>
      </c>
      <c r="G29" s="60"/>
      <c r="O29" s="81"/>
      <c r="P29" s="81"/>
      <c r="Q29" s="81"/>
      <c r="R29" s="81"/>
    </row>
    <row r="30" spans="2:18">
      <c r="B30" s="69" t="s">
        <v>35</v>
      </c>
      <c r="C30" s="70">
        <f>SUM('صادر وارد تراكمية'!D28+'صادر وارد تراكمية'!E28)</f>
        <v>805</v>
      </c>
      <c r="D30" s="70">
        <f>SUM('صادر وارد تراكمية'!B28+'صادر وارد تراكمية'!C28)</f>
        <v>10367</v>
      </c>
      <c r="E30" s="71">
        <f t="shared" si="6"/>
        <v>11.878260869565217</v>
      </c>
      <c r="F30" s="72">
        <f t="shared" si="4"/>
        <v>9562</v>
      </c>
      <c r="G30" s="60"/>
      <c r="H30" s="324" t="s">
        <v>37</v>
      </c>
      <c r="I30" s="324"/>
      <c r="J30" s="324"/>
      <c r="K30" s="324"/>
      <c r="L30" s="324"/>
      <c r="N30" s="135"/>
      <c r="O30" s="81"/>
      <c r="P30" s="81"/>
      <c r="Q30" s="81"/>
      <c r="R30" s="81"/>
    </row>
    <row r="31" spans="2:18">
      <c r="B31" s="106" t="s">
        <v>36</v>
      </c>
      <c r="C31" s="107">
        <f>SUM(C19:C30)</f>
        <v>305196</v>
      </c>
      <c r="D31" s="107">
        <f>SUM(D19:D30)</f>
        <v>348530</v>
      </c>
      <c r="E31" s="108">
        <f t="shared" si="6"/>
        <v>0.14198744413426126</v>
      </c>
      <c r="F31" s="109">
        <f t="shared" si="4"/>
        <v>43334</v>
      </c>
      <c r="G31" s="60"/>
      <c r="H31" s="155" t="s">
        <v>2</v>
      </c>
      <c r="I31" s="155">
        <v>2025</v>
      </c>
      <c r="J31" s="155">
        <v>2026</v>
      </c>
      <c r="K31" s="110" t="s">
        <v>3</v>
      </c>
      <c r="L31" s="111" t="s">
        <v>4</v>
      </c>
      <c r="N31" s="306"/>
      <c r="O31" s="81"/>
      <c r="P31" s="81"/>
      <c r="Q31" s="81"/>
      <c r="R31" s="81"/>
    </row>
    <row r="32" spans="2:18">
      <c r="G32" s="60"/>
      <c r="H32" s="98" t="s">
        <v>39</v>
      </c>
      <c r="I32" s="70">
        <v>22722</v>
      </c>
      <c r="J32" s="70">
        <v>20199</v>
      </c>
      <c r="K32" s="71">
        <f>SUM(J32-I32)/I32</f>
        <v>-0.11103776076049643</v>
      </c>
      <c r="L32" s="72">
        <f>SUM(J32-I32)</f>
        <v>-2523</v>
      </c>
      <c r="O32" s="88"/>
      <c r="P32" s="81"/>
      <c r="Q32" s="81"/>
      <c r="R32" s="81"/>
    </row>
    <row r="33" spans="2:18">
      <c r="B33" s="311" t="s">
        <v>38</v>
      </c>
      <c r="C33" s="312"/>
      <c r="D33" s="312"/>
      <c r="E33" s="312"/>
      <c r="F33" s="313"/>
      <c r="G33" s="60"/>
      <c r="O33" s="88"/>
      <c r="P33" s="81"/>
      <c r="Q33" s="81"/>
      <c r="R33" s="81"/>
    </row>
    <row r="34" spans="2:18">
      <c r="B34" s="63" t="s">
        <v>2</v>
      </c>
      <c r="C34" s="64">
        <v>2025</v>
      </c>
      <c r="D34" s="63">
        <v>2026</v>
      </c>
      <c r="E34" s="64" t="s">
        <v>3</v>
      </c>
      <c r="F34" s="65" t="s">
        <v>4</v>
      </c>
      <c r="G34" s="60"/>
      <c r="H34" s="310" t="s">
        <v>101</v>
      </c>
      <c r="I34" s="310"/>
      <c r="J34" s="310"/>
      <c r="K34" s="310"/>
      <c r="L34" s="310"/>
      <c r="O34" s="135"/>
    </row>
    <row r="35" spans="2:18">
      <c r="B35" s="69" t="s">
        <v>40</v>
      </c>
      <c r="C35" s="112">
        <f>SUM(C14)</f>
        <v>1159000</v>
      </c>
      <c r="D35" s="112">
        <f>SUM(D14)</f>
        <v>1320988</v>
      </c>
      <c r="E35" s="71">
        <f>SUM(D35-C35)/C35</f>
        <v>0.13976531492666092</v>
      </c>
      <c r="F35" s="72">
        <f>SUM(D35-C35)</f>
        <v>161988</v>
      </c>
      <c r="G35" s="60"/>
      <c r="H35" s="113" t="s">
        <v>2</v>
      </c>
      <c r="I35" s="113">
        <v>2025</v>
      </c>
      <c r="J35" s="113">
        <v>2026</v>
      </c>
      <c r="K35" s="113" t="s">
        <v>3</v>
      </c>
      <c r="L35" s="114" t="s">
        <v>4</v>
      </c>
      <c r="O35" s="135"/>
    </row>
    <row r="36" spans="2:18" ht="15.75">
      <c r="B36" s="69" t="s">
        <v>41</v>
      </c>
      <c r="C36" s="79">
        <f>SUM(C31)</f>
        <v>305196</v>
      </c>
      <c r="D36" s="79">
        <f>SUM(D31)</f>
        <v>348530</v>
      </c>
      <c r="E36" s="71">
        <f>SUM(D36-C36)/C36</f>
        <v>0.14198744413426126</v>
      </c>
      <c r="F36" s="72">
        <f>SUM(D36-C36)</f>
        <v>43334</v>
      </c>
      <c r="G36" s="60"/>
      <c r="H36" s="115" t="s">
        <v>43</v>
      </c>
      <c r="I36" s="116">
        <f>SUM(I37:I39)</f>
        <v>3189502.7629999998</v>
      </c>
      <c r="J36" s="116">
        <f>SUM(J39+J38+J37)</f>
        <v>3955993.3919999991</v>
      </c>
      <c r="K36" s="117">
        <f t="shared" ref="K36:K43" si="7">SUM(J36-I36)/I36</f>
        <v>0.240316653082015</v>
      </c>
      <c r="L36" s="118">
        <f t="shared" ref="L36:L43" si="8">SUM(J36-I36)</f>
        <v>766490.62899999926</v>
      </c>
      <c r="O36" s="135"/>
    </row>
    <row r="37" spans="2:18" ht="15.75">
      <c r="B37" s="69" t="s">
        <v>42</v>
      </c>
      <c r="C37" s="79">
        <f>SUM('صادر وارد تراكمية'!D35+'صادر وارد تراكمية'!E35)</f>
        <v>32688</v>
      </c>
      <c r="D37" s="79">
        <f>SUM('صادر وارد تراكمية'!B35+'صادر وارد تراكمية'!C35)</f>
        <v>53558</v>
      </c>
      <c r="E37" s="71">
        <f>SUM(D37-C37)/C37</f>
        <v>0.63846059716103765</v>
      </c>
      <c r="F37" s="72">
        <f>SUM(D37-C37)</f>
        <v>20870</v>
      </c>
      <c r="G37" s="60"/>
      <c r="H37" s="123" t="s">
        <v>45</v>
      </c>
      <c r="I37" s="116">
        <f>SUM(C38)</f>
        <v>1496884</v>
      </c>
      <c r="J37" s="116">
        <f>SUM(D38)</f>
        <v>1723076</v>
      </c>
      <c r="K37" s="124">
        <f t="shared" si="7"/>
        <v>0.15110856953511428</v>
      </c>
      <c r="L37" s="125">
        <f t="shared" si="8"/>
        <v>226192</v>
      </c>
    </row>
    <row r="38" spans="2:18" ht="15.75">
      <c r="B38" s="119" t="s">
        <v>44</v>
      </c>
      <c r="C38" s="120">
        <f>SUM(C35:C37)</f>
        <v>1496884</v>
      </c>
      <c r="D38" s="120">
        <f>SUM(D35:D37)</f>
        <v>1723076</v>
      </c>
      <c r="E38" s="121">
        <f>SUM(D38-C38)/C38</f>
        <v>0.15110856953511428</v>
      </c>
      <c r="F38" s="122">
        <f>SUM(D38-C38)</f>
        <v>226192</v>
      </c>
      <c r="G38" s="60"/>
      <c r="H38" s="123" t="s">
        <v>46</v>
      </c>
      <c r="I38" s="116">
        <f>SUM(I20)</f>
        <v>1266213.4539999999</v>
      </c>
      <c r="J38" s="116">
        <f>SUM(J20)</f>
        <v>1720899.9919999989</v>
      </c>
      <c r="K38" s="124">
        <f t="shared" si="7"/>
        <v>0.35909153907947583</v>
      </c>
      <c r="L38" s="125">
        <f t="shared" si="8"/>
        <v>454686.53799999901</v>
      </c>
    </row>
    <row r="39" spans="2:18" ht="15.75">
      <c r="G39" s="60"/>
      <c r="H39" s="123" t="s">
        <v>48</v>
      </c>
      <c r="I39" s="116">
        <f>SUM(I28)</f>
        <v>426405.30900000001</v>
      </c>
      <c r="J39" s="116">
        <f>SUM(J28)</f>
        <v>512017.4</v>
      </c>
      <c r="K39" s="124">
        <f t="shared" si="7"/>
        <v>0.2007763252309788</v>
      </c>
      <c r="L39" s="125">
        <f t="shared" si="8"/>
        <v>85612.091000000015</v>
      </c>
    </row>
    <row r="40" spans="2:18">
      <c r="B40" s="311" t="s">
        <v>47</v>
      </c>
      <c r="C40" s="312"/>
      <c r="D40" s="312"/>
      <c r="E40" s="312"/>
      <c r="F40" s="313"/>
      <c r="G40" s="60"/>
      <c r="H40" s="126" t="s">
        <v>49</v>
      </c>
      <c r="I40" s="127">
        <v>117</v>
      </c>
      <c r="J40" s="127">
        <v>112</v>
      </c>
      <c r="K40" s="128">
        <f t="shared" si="7"/>
        <v>-4.2735042735042736E-2</v>
      </c>
      <c r="L40" s="129">
        <f t="shared" si="8"/>
        <v>-5</v>
      </c>
    </row>
    <row r="41" spans="2:18">
      <c r="B41" s="63" t="s">
        <v>2</v>
      </c>
      <c r="C41" s="64">
        <v>2025</v>
      </c>
      <c r="D41" s="63">
        <v>2026</v>
      </c>
      <c r="E41" s="64" t="s">
        <v>3</v>
      </c>
      <c r="F41" s="65" t="s">
        <v>4</v>
      </c>
      <c r="G41" s="60"/>
      <c r="H41" s="126" t="s">
        <v>51</v>
      </c>
      <c r="I41" s="127">
        <v>44</v>
      </c>
      <c r="J41" s="127">
        <v>59</v>
      </c>
      <c r="K41" s="128">
        <f t="shared" si="7"/>
        <v>0.34090909090909088</v>
      </c>
      <c r="L41" s="129">
        <f t="shared" si="8"/>
        <v>15</v>
      </c>
      <c r="O41" s="135"/>
    </row>
    <row r="42" spans="2:18" ht="17.25" customHeight="1">
      <c r="B42" s="69" t="s">
        <v>50</v>
      </c>
      <c r="C42" s="79">
        <f>SUM('صادر وارد تراكمية'!D41+'صادر وارد تراكمية'!E41)</f>
        <v>362004</v>
      </c>
      <c r="D42" s="70">
        <f>SUM('صادر وارد تراكمية'!B41+'صادر وارد تراكمية'!C41)</f>
        <v>340773</v>
      </c>
      <c r="E42" s="71">
        <f>SUM(D42-C42)/C42</f>
        <v>-5.8648523220737894E-2</v>
      </c>
      <c r="F42" s="72">
        <f>SUM(D42-C42)</f>
        <v>-21231</v>
      </c>
      <c r="G42" s="60"/>
      <c r="H42" s="126" t="s">
        <v>53</v>
      </c>
      <c r="I42" s="127">
        <v>415</v>
      </c>
      <c r="J42" s="127">
        <v>395</v>
      </c>
      <c r="K42" s="128">
        <f t="shared" si="7"/>
        <v>-4.8192771084337352E-2</v>
      </c>
      <c r="L42" s="129">
        <f t="shared" si="8"/>
        <v>-20</v>
      </c>
    </row>
    <row r="43" spans="2:18" ht="15.75">
      <c r="B43" s="69" t="s">
        <v>52</v>
      </c>
      <c r="C43" s="79">
        <f>SUM('صادر وارد تراكمية'!D47+'صادر وارد تراكمية'!E47)</f>
        <v>23017</v>
      </c>
      <c r="D43" s="70">
        <f>SUM('صادر وارد تراكمية'!B47+'صادر وارد تراكمية'!C47)</f>
        <v>16789</v>
      </c>
      <c r="E43" s="71">
        <f>SUM(D43-C43)/C43</f>
        <v>-0.27058261285137075</v>
      </c>
      <c r="F43" s="72">
        <f>SUM(D43-C43)</f>
        <v>-6228</v>
      </c>
      <c r="G43" s="60"/>
      <c r="H43" s="302" t="s">
        <v>55</v>
      </c>
      <c r="I43" s="303">
        <f>SUM(I40:I42)</f>
        <v>576</v>
      </c>
      <c r="J43" s="303">
        <f>SUM(J40:J42)</f>
        <v>566</v>
      </c>
      <c r="K43" s="304">
        <f t="shared" si="7"/>
        <v>-1.7361111111111112E-2</v>
      </c>
      <c r="L43" s="305">
        <f t="shared" si="8"/>
        <v>-10</v>
      </c>
      <c r="O43" s="135"/>
    </row>
    <row r="44" spans="2:18">
      <c r="B44" s="69" t="s">
        <v>54</v>
      </c>
      <c r="C44" s="79">
        <f>SUM('صادر وارد تراكمية'!D53+'صادر وارد تراكمية'!E53)</f>
        <v>240</v>
      </c>
      <c r="D44" s="70">
        <v>24</v>
      </c>
      <c r="E44" s="71">
        <f>SUM(D44-C44)/C44</f>
        <v>-0.9</v>
      </c>
      <c r="F44" s="72">
        <f>SUM(D44-C44)</f>
        <v>-216</v>
      </c>
      <c r="G44" s="60"/>
      <c r="H44" s="308"/>
      <c r="I44" s="308"/>
      <c r="J44" s="308"/>
      <c r="K44" s="308"/>
      <c r="L44" s="308"/>
    </row>
    <row r="45" spans="2:18">
      <c r="G45" s="60"/>
      <c r="H45" s="309"/>
      <c r="I45" s="309"/>
      <c r="J45" s="309"/>
      <c r="K45" s="309"/>
      <c r="L45" s="309"/>
    </row>
  </sheetData>
  <mergeCells count="10">
    <mergeCell ref="E3:H3"/>
    <mergeCell ref="H44:L45"/>
    <mergeCell ref="H34:L34"/>
    <mergeCell ref="B40:F40"/>
    <mergeCell ref="B6:F6"/>
    <mergeCell ref="H6:L6"/>
    <mergeCell ref="B17:F17"/>
    <mergeCell ref="H22:L22"/>
    <mergeCell ref="H30:L30"/>
    <mergeCell ref="B33:F33"/>
  </mergeCells>
  <printOptions horizontalCentered="1"/>
  <pageMargins left="0.7" right="0.7" top="0.75" bottom="0.75" header="0.3" footer="0.3"/>
  <pageSetup paperSize="9" scale="74" fitToWidth="0" orientation="landscape" r:id="rId1"/>
  <headerFooter>
    <oddHeader>&amp;C&amp;18&amp;K08+000أحصائيـــة مقارنـــة  2026-2025&amp;R&amp;K08+000شركة العقبة لادارة وتشغيل الموانئ
قسم التميز وتطوير الاداء - شعبة توثيق البيانات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rightToLeft="1" topLeftCell="A16" zoomScaleNormal="100" workbookViewId="0">
      <selection activeCell="M21" sqref="M21"/>
    </sheetView>
  </sheetViews>
  <sheetFormatPr defaultColWidth="9" defaultRowHeight="15"/>
  <cols>
    <col min="1" max="1" width="27.85546875" customWidth="1"/>
    <col min="2" max="2" width="13.7109375" customWidth="1"/>
    <col min="3" max="3" width="12.5703125" customWidth="1"/>
    <col min="4" max="5" width="13.42578125" customWidth="1"/>
    <col min="6" max="6" width="14.28515625" customWidth="1"/>
    <col min="7" max="7" width="12.28515625" customWidth="1"/>
    <col min="8" max="8" width="7.140625" customWidth="1"/>
    <col min="9" max="9" width="10.7109375" style="138" customWidth="1"/>
    <col min="12" max="12" width="9" style="138"/>
  </cols>
  <sheetData>
    <row r="1" spans="1:17" ht="27" customHeight="1" thickBot="1">
      <c r="A1" s="325" t="s">
        <v>94</v>
      </c>
      <c r="B1" s="326"/>
      <c r="C1" s="326"/>
      <c r="D1" s="326"/>
      <c r="E1" s="326"/>
      <c r="F1" s="326"/>
      <c r="G1" s="327"/>
    </row>
    <row r="2" spans="1:17">
      <c r="A2" s="328" t="s">
        <v>0</v>
      </c>
      <c r="B2" s="329"/>
      <c r="C2" s="329"/>
      <c r="D2" s="329"/>
      <c r="E2" s="329"/>
      <c r="F2" s="329"/>
      <c r="G2" s="330"/>
    </row>
    <row r="3" spans="1:17">
      <c r="A3" s="152" t="s">
        <v>2</v>
      </c>
      <c r="B3" s="331">
        <v>2026</v>
      </c>
      <c r="C3" s="332"/>
      <c r="D3" s="333">
        <v>2025</v>
      </c>
      <c r="E3" s="334"/>
      <c r="F3" s="136" t="s">
        <v>3</v>
      </c>
      <c r="G3" s="153" t="s">
        <v>4</v>
      </c>
      <c r="J3" s="138"/>
      <c r="K3" s="138"/>
      <c r="M3" s="138"/>
      <c r="N3" s="138"/>
      <c r="O3" s="138"/>
    </row>
    <row r="4" spans="1:17">
      <c r="A4" s="152"/>
      <c r="B4" s="156" t="s">
        <v>87</v>
      </c>
      <c r="C4" s="156" t="s">
        <v>88</v>
      </c>
      <c r="D4" s="150" t="s">
        <v>87</v>
      </c>
      <c r="E4" s="150" t="s">
        <v>88</v>
      </c>
      <c r="F4" s="136"/>
      <c r="G4" s="153"/>
      <c r="J4" s="138"/>
      <c r="K4" s="138"/>
      <c r="M4" s="138"/>
      <c r="N4" s="138"/>
      <c r="O4" s="138"/>
    </row>
    <row r="5" spans="1:17">
      <c r="A5" s="1" t="s">
        <v>5</v>
      </c>
      <c r="B5" s="2">
        <v>276050</v>
      </c>
      <c r="C5" s="2">
        <v>0</v>
      </c>
      <c r="D5" s="2">
        <v>452029</v>
      </c>
      <c r="E5" s="2">
        <v>0</v>
      </c>
      <c r="F5" s="3">
        <f>(((C5+B5)/(E5+D5))-((1)))</f>
        <v>-0.38930909300067029</v>
      </c>
      <c r="G5" s="4">
        <f>SUM(B5+C5)-(D5+E5)</f>
        <v>-175979</v>
      </c>
      <c r="J5" s="138"/>
      <c r="K5" s="138"/>
      <c r="M5" s="138"/>
      <c r="N5" s="138"/>
      <c r="O5" s="138"/>
    </row>
    <row r="6" spans="1:17">
      <c r="A6" s="5" t="s">
        <v>7</v>
      </c>
      <c r="B6" s="6">
        <v>441503</v>
      </c>
      <c r="C6" s="6">
        <v>0</v>
      </c>
      <c r="D6" s="6">
        <v>222027</v>
      </c>
      <c r="E6" s="6">
        <v>0</v>
      </c>
      <c r="F6" s="3">
        <f>(((C6+B6)/(E6+D6))-((1)))</f>
        <v>0.98851040639201537</v>
      </c>
      <c r="G6" s="4">
        <f t="shared" ref="G6:G11" si="0">SUM(B6+C6)-(D6+E6)</f>
        <v>219476</v>
      </c>
      <c r="J6" s="138"/>
      <c r="K6" s="138"/>
      <c r="M6" s="138"/>
      <c r="N6" s="138"/>
      <c r="O6" s="138"/>
    </row>
    <row r="7" spans="1:17">
      <c r="A7" s="5" t="s">
        <v>9</v>
      </c>
      <c r="B7" s="6">
        <v>211300</v>
      </c>
      <c r="C7" s="6">
        <v>0</v>
      </c>
      <c r="D7" s="6">
        <v>239532</v>
      </c>
      <c r="E7" s="6">
        <v>0</v>
      </c>
      <c r="F7" s="3">
        <f t="shared" ref="F7:F12" si="1">(((C7+B7)/(E7+D7))-((1)))</f>
        <v>-0.11786316650802398</v>
      </c>
      <c r="G7" s="4">
        <f t="shared" si="0"/>
        <v>-28232</v>
      </c>
      <c r="I7" s="139"/>
      <c r="J7" s="138"/>
      <c r="K7" s="138"/>
      <c r="M7" s="138"/>
      <c r="N7" s="138"/>
      <c r="O7" s="138"/>
    </row>
    <row r="8" spans="1:17">
      <c r="A8" s="1" t="s">
        <v>11</v>
      </c>
      <c r="B8" s="2">
        <v>108351</v>
      </c>
      <c r="C8" s="2">
        <v>0</v>
      </c>
      <c r="D8" s="2">
        <v>79841</v>
      </c>
      <c r="E8" s="2">
        <v>0</v>
      </c>
      <c r="F8" s="3">
        <f t="shared" si="1"/>
        <v>0.35708470585288254</v>
      </c>
      <c r="G8" s="4">
        <f t="shared" si="0"/>
        <v>28510</v>
      </c>
      <c r="J8" s="138"/>
      <c r="K8" s="138"/>
      <c r="M8" s="138"/>
      <c r="N8" s="138"/>
      <c r="O8" s="138"/>
    </row>
    <row r="9" spans="1:17">
      <c r="A9" s="1" t="s">
        <v>95</v>
      </c>
      <c r="B9" s="2">
        <v>135737</v>
      </c>
      <c r="C9" s="2">
        <v>0</v>
      </c>
      <c r="D9" s="2">
        <v>0</v>
      </c>
      <c r="E9" s="2">
        <v>0</v>
      </c>
      <c r="F9" s="3">
        <v>1</v>
      </c>
      <c r="G9" s="4">
        <f t="shared" si="0"/>
        <v>135737</v>
      </c>
      <c r="J9" s="138"/>
      <c r="K9" s="138"/>
      <c r="M9" s="138"/>
      <c r="N9" s="138"/>
      <c r="O9" s="138"/>
    </row>
    <row r="10" spans="1:17">
      <c r="A10" s="1" t="s">
        <v>13</v>
      </c>
      <c r="B10" s="2">
        <v>148047</v>
      </c>
      <c r="C10" s="2">
        <v>0</v>
      </c>
      <c r="D10" s="2">
        <v>165571</v>
      </c>
      <c r="E10" s="2">
        <v>0</v>
      </c>
      <c r="F10" s="3">
        <f t="shared" si="1"/>
        <v>-0.10583979078461803</v>
      </c>
      <c r="G10" s="4">
        <f t="shared" si="0"/>
        <v>-17524</v>
      </c>
      <c r="J10" s="138"/>
      <c r="K10" s="138"/>
      <c r="M10" s="138"/>
      <c r="N10" s="138"/>
      <c r="O10" s="138"/>
    </row>
    <row r="11" spans="1:17">
      <c r="A11" s="7" t="s">
        <v>44</v>
      </c>
      <c r="B11" s="8">
        <f>SUM(B5:B10)</f>
        <v>1320988</v>
      </c>
      <c r="C11" s="8">
        <f>SUM(C5:C10)</f>
        <v>0</v>
      </c>
      <c r="D11" s="8">
        <f>SUM(D5:D10)</f>
        <v>1159000</v>
      </c>
      <c r="E11" s="8">
        <f>SUM(E5:E10)</f>
        <v>0</v>
      </c>
      <c r="F11" s="3">
        <f t="shared" si="1"/>
        <v>0.13976531492666089</v>
      </c>
      <c r="G11" s="9">
        <f t="shared" si="0"/>
        <v>161988</v>
      </c>
      <c r="J11" s="138"/>
      <c r="K11" s="138"/>
      <c r="M11" s="138"/>
      <c r="N11" s="138"/>
      <c r="O11" s="138"/>
    </row>
    <row r="12" spans="1:17">
      <c r="A12" s="10" t="s">
        <v>15</v>
      </c>
      <c r="B12" s="335">
        <f>SUM(B11+C11)</f>
        <v>1320988</v>
      </c>
      <c r="C12" s="336"/>
      <c r="D12" s="335">
        <f>SUM(D11+E11)</f>
        <v>1159000</v>
      </c>
      <c r="E12" s="336"/>
      <c r="F12" s="11">
        <f t="shared" si="1"/>
        <v>0.13976531492666089</v>
      </c>
      <c r="G12" s="51">
        <f>SUM(B12-D12)</f>
        <v>161988</v>
      </c>
      <c r="J12" s="138"/>
      <c r="K12" s="139"/>
      <c r="M12" s="138"/>
      <c r="N12" s="138"/>
      <c r="O12" s="138"/>
    </row>
    <row r="13" spans="1:17">
      <c r="J13" s="139"/>
      <c r="K13" s="138"/>
      <c r="M13" s="138"/>
      <c r="N13" s="138"/>
      <c r="O13" s="138"/>
    </row>
    <row r="14" spans="1:17">
      <c r="A14" s="337" t="s">
        <v>18</v>
      </c>
      <c r="B14" s="337"/>
      <c r="C14" s="337"/>
      <c r="D14" s="337"/>
      <c r="E14" s="337"/>
      <c r="F14" s="337"/>
      <c r="G14" s="337"/>
      <c r="J14" s="139"/>
      <c r="K14" s="138"/>
      <c r="M14" s="138"/>
      <c r="N14" s="138"/>
      <c r="O14" s="138"/>
      <c r="Q14" s="138"/>
    </row>
    <row r="15" spans="1:17">
      <c r="A15" s="136" t="s">
        <v>2</v>
      </c>
      <c r="B15" s="331">
        <v>2026</v>
      </c>
      <c r="C15" s="332"/>
      <c r="D15" s="333">
        <v>2025</v>
      </c>
      <c r="E15" s="334"/>
      <c r="F15" s="136" t="s">
        <v>3</v>
      </c>
      <c r="G15" s="151" t="s">
        <v>4</v>
      </c>
      <c r="I15" s="139"/>
      <c r="J15" s="138"/>
      <c r="K15" s="138"/>
      <c r="M15" s="138"/>
      <c r="N15" s="138"/>
      <c r="O15" s="138"/>
    </row>
    <row r="16" spans="1:17">
      <c r="A16" s="136"/>
      <c r="B16" s="156" t="s">
        <v>87</v>
      </c>
      <c r="C16" s="156" t="s">
        <v>88</v>
      </c>
      <c r="D16" s="150" t="s">
        <v>87</v>
      </c>
      <c r="E16" s="150" t="s">
        <v>88</v>
      </c>
      <c r="F16" s="136"/>
      <c r="G16" s="151"/>
      <c r="I16" s="139"/>
      <c r="J16" s="138"/>
      <c r="K16" s="138"/>
      <c r="L16" s="299"/>
      <c r="M16" s="299"/>
      <c r="N16" s="138"/>
      <c r="O16" s="138"/>
    </row>
    <row r="17" spans="1:15">
      <c r="A17" s="5" t="s">
        <v>21</v>
      </c>
      <c r="B17" s="6">
        <v>201103</v>
      </c>
      <c r="C17" s="6">
        <v>0</v>
      </c>
      <c r="D17" s="6">
        <v>211124</v>
      </c>
      <c r="E17" s="6">
        <v>0</v>
      </c>
      <c r="F17" s="3">
        <f>(((C17+B17)/(E17+D17))-((1)))</f>
        <v>-4.7464996873875065E-2</v>
      </c>
      <c r="G17" s="52">
        <f>SUM(B17+C17)-(D17+E17)</f>
        <v>-10021</v>
      </c>
      <c r="I17" s="139"/>
      <c r="J17" s="139"/>
      <c r="K17" s="138"/>
      <c r="M17" s="138"/>
      <c r="N17" s="138"/>
      <c r="O17" s="138"/>
    </row>
    <row r="18" spans="1:15">
      <c r="A18" s="5" t="s">
        <v>22</v>
      </c>
      <c r="B18" s="6">
        <v>57818</v>
      </c>
      <c r="C18" s="6">
        <v>0</v>
      </c>
      <c r="D18" s="6">
        <v>30180</v>
      </c>
      <c r="E18" s="6">
        <v>0</v>
      </c>
      <c r="F18" s="3">
        <f t="shared" ref="F18:F29" si="2">(((C18+B18)/(E18+D18))-((1)))</f>
        <v>0.91577203445990718</v>
      </c>
      <c r="G18" s="52">
        <f t="shared" ref="G18:G29" si="3">SUM(B18+C18)-(D18+E18)</f>
        <v>27638</v>
      </c>
      <c r="I18" s="139"/>
      <c r="J18" s="138"/>
      <c r="K18" s="138"/>
      <c r="M18" s="138"/>
      <c r="N18" s="138"/>
      <c r="O18" s="138"/>
    </row>
    <row r="19" spans="1:15">
      <c r="A19" s="5" t="s">
        <v>24</v>
      </c>
      <c r="B19" s="6">
        <v>35303</v>
      </c>
      <c r="C19" s="6">
        <v>0</v>
      </c>
      <c r="D19" s="6">
        <v>21917</v>
      </c>
      <c r="E19" s="6">
        <v>0</v>
      </c>
      <c r="F19" s="3">
        <f t="shared" si="2"/>
        <v>0.61075877172970761</v>
      </c>
      <c r="G19" s="52">
        <f t="shared" si="3"/>
        <v>13386</v>
      </c>
      <c r="I19" s="139"/>
      <c r="J19" s="138"/>
      <c r="K19" s="138"/>
      <c r="M19" s="138"/>
      <c r="N19" s="138"/>
      <c r="O19" s="138"/>
    </row>
    <row r="20" spans="1:15">
      <c r="A20" s="5" t="s">
        <v>96</v>
      </c>
      <c r="B20" s="6">
        <v>9907</v>
      </c>
      <c r="C20" s="6">
        <v>0</v>
      </c>
      <c r="D20" s="6">
        <v>13025</v>
      </c>
      <c r="E20" s="6">
        <v>0</v>
      </c>
      <c r="F20" s="3">
        <f t="shared" si="2"/>
        <v>-0.23938579654510561</v>
      </c>
      <c r="G20" s="52">
        <f t="shared" si="3"/>
        <v>-3118</v>
      </c>
      <c r="I20" s="139"/>
      <c r="J20" s="138"/>
      <c r="K20" s="138"/>
      <c r="L20" s="139"/>
      <c r="M20" s="138"/>
      <c r="N20" s="138"/>
      <c r="O20" s="138"/>
    </row>
    <row r="21" spans="1:15">
      <c r="A21" s="5" t="s">
        <v>97</v>
      </c>
      <c r="B21" s="6">
        <v>0</v>
      </c>
      <c r="C21" s="6">
        <v>0</v>
      </c>
      <c r="D21" s="6">
        <v>0</v>
      </c>
      <c r="E21" s="6">
        <v>0</v>
      </c>
      <c r="F21" s="3">
        <v>0</v>
      </c>
      <c r="G21" s="52">
        <f t="shared" si="3"/>
        <v>0</v>
      </c>
      <c r="I21" s="139"/>
      <c r="J21" s="138"/>
      <c r="K21" s="138"/>
      <c r="M21" s="138"/>
      <c r="N21" s="138"/>
      <c r="O21" s="138"/>
    </row>
    <row r="22" spans="1:15">
      <c r="A22" s="5" t="s">
        <v>100</v>
      </c>
      <c r="B22" s="6">
        <v>10666</v>
      </c>
      <c r="C22" s="6">
        <v>5531</v>
      </c>
      <c r="D22" s="6">
        <v>12525</v>
      </c>
      <c r="E22" s="6">
        <v>0</v>
      </c>
      <c r="F22" s="3">
        <f t="shared" si="2"/>
        <v>0.29317365269461071</v>
      </c>
      <c r="G22" s="52">
        <f t="shared" si="3"/>
        <v>3672</v>
      </c>
      <c r="I22" s="139"/>
      <c r="J22" s="138"/>
      <c r="K22" s="138"/>
      <c r="M22" s="138"/>
      <c r="N22" s="138"/>
      <c r="O22" s="138"/>
    </row>
    <row r="23" spans="1:15">
      <c r="A23" s="5" t="s">
        <v>26</v>
      </c>
      <c r="B23" s="6">
        <v>7827</v>
      </c>
      <c r="C23" s="6">
        <v>0</v>
      </c>
      <c r="D23" s="6">
        <v>8869</v>
      </c>
      <c r="E23" s="6">
        <v>31</v>
      </c>
      <c r="F23" s="3">
        <f t="shared" si="2"/>
        <v>-0.12056179775280895</v>
      </c>
      <c r="G23" s="52">
        <f t="shared" si="3"/>
        <v>-1073</v>
      </c>
      <c r="I23" s="139"/>
      <c r="J23" s="139"/>
      <c r="K23" s="138"/>
      <c r="M23" s="138"/>
      <c r="N23" s="138"/>
      <c r="O23" s="138"/>
    </row>
    <row r="24" spans="1:15">
      <c r="A24" s="5" t="s">
        <v>28</v>
      </c>
      <c r="B24" s="6">
        <v>0</v>
      </c>
      <c r="C24" s="6">
        <v>0</v>
      </c>
      <c r="D24" s="6">
        <v>0</v>
      </c>
      <c r="E24" s="6">
        <v>0</v>
      </c>
      <c r="F24" s="3">
        <v>0</v>
      </c>
      <c r="G24" s="52">
        <f t="shared" si="3"/>
        <v>0</v>
      </c>
      <c r="I24" s="139"/>
      <c r="J24" s="138"/>
      <c r="K24" s="138"/>
      <c r="M24" s="138"/>
      <c r="N24" s="138"/>
      <c r="O24" s="138"/>
    </row>
    <row r="25" spans="1:15">
      <c r="A25" s="5" t="s">
        <v>30</v>
      </c>
      <c r="B25" s="6">
        <v>9767</v>
      </c>
      <c r="C25" s="166">
        <v>19</v>
      </c>
      <c r="D25" s="6">
        <v>2166</v>
      </c>
      <c r="E25" s="6">
        <v>105</v>
      </c>
      <c r="F25" s="3">
        <f t="shared" si="2"/>
        <v>3.3091149273447824</v>
      </c>
      <c r="G25" s="52">
        <f t="shared" si="3"/>
        <v>7515</v>
      </c>
      <c r="I25" s="139"/>
      <c r="J25" s="138"/>
      <c r="K25" s="138"/>
      <c r="M25" s="138"/>
      <c r="N25" s="139"/>
      <c r="O25" s="138"/>
    </row>
    <row r="26" spans="1:15">
      <c r="A26" s="5" t="s">
        <v>31</v>
      </c>
      <c r="B26" s="6">
        <v>0</v>
      </c>
      <c r="C26" s="6">
        <v>0</v>
      </c>
      <c r="D26" s="6">
        <v>3710</v>
      </c>
      <c r="E26" s="6">
        <v>0</v>
      </c>
      <c r="F26" s="3">
        <f t="shared" si="2"/>
        <v>-1</v>
      </c>
      <c r="G26" s="52">
        <f t="shared" si="3"/>
        <v>-3710</v>
      </c>
      <c r="I26" s="139"/>
      <c r="J26" s="138"/>
      <c r="K26" s="138"/>
      <c r="M26" s="138"/>
      <c r="N26" s="138"/>
      <c r="O26" s="138"/>
    </row>
    <row r="27" spans="1:15">
      <c r="A27" s="5" t="s">
        <v>33</v>
      </c>
      <c r="B27" s="6">
        <v>189</v>
      </c>
      <c r="C27" s="6">
        <v>33</v>
      </c>
      <c r="D27" s="6">
        <v>660</v>
      </c>
      <c r="E27" s="6">
        <v>79</v>
      </c>
      <c r="F27" s="3">
        <f t="shared" si="2"/>
        <v>-0.69959404600811914</v>
      </c>
      <c r="G27" s="52">
        <f t="shared" si="3"/>
        <v>-517</v>
      </c>
      <c r="I27" s="139"/>
      <c r="J27" s="138"/>
      <c r="K27" s="138"/>
      <c r="M27" s="138"/>
      <c r="N27" s="139"/>
      <c r="O27" s="138"/>
    </row>
    <row r="28" spans="1:15">
      <c r="A28" s="53" t="s">
        <v>35</v>
      </c>
      <c r="B28" s="54">
        <v>10350</v>
      </c>
      <c r="C28" s="54">
        <v>17</v>
      </c>
      <c r="D28" s="6">
        <v>805</v>
      </c>
      <c r="E28" s="6">
        <v>0</v>
      </c>
      <c r="F28" s="3">
        <f t="shared" si="2"/>
        <v>11.878260869565217</v>
      </c>
      <c r="G28" s="52">
        <f t="shared" si="3"/>
        <v>9562</v>
      </c>
      <c r="I28" s="139"/>
      <c r="J28" s="138"/>
      <c r="K28" s="138"/>
      <c r="L28" s="139"/>
      <c r="M28" s="138"/>
      <c r="N28" s="138"/>
      <c r="O28" s="138"/>
    </row>
    <row r="29" spans="1:15" ht="15.75">
      <c r="A29" s="15" t="s">
        <v>44</v>
      </c>
      <c r="B29" s="16">
        <f>SUM(B17:B28)</f>
        <v>342930</v>
      </c>
      <c r="C29" s="16">
        <f t="shared" ref="C29" si="4">SUM(C17:C28)</f>
        <v>5600</v>
      </c>
      <c r="D29" s="16">
        <f>SUM(D17:D28)</f>
        <v>304981</v>
      </c>
      <c r="E29" s="16">
        <f>SUM(E17:E28)</f>
        <v>215</v>
      </c>
      <c r="F29" s="3">
        <f t="shared" si="2"/>
        <v>0.14198744413426123</v>
      </c>
      <c r="G29" s="52">
        <f t="shared" si="3"/>
        <v>43334</v>
      </c>
      <c r="I29" s="139"/>
      <c r="J29" s="138"/>
      <c r="K29" s="138"/>
      <c r="M29" s="138"/>
      <c r="N29" s="138"/>
      <c r="O29" s="138"/>
    </row>
    <row r="30" spans="1:15">
      <c r="A30" s="55" t="s">
        <v>36</v>
      </c>
      <c r="B30" s="338">
        <f>SUM(B29+C29)</f>
        <v>348530</v>
      </c>
      <c r="C30" s="339"/>
      <c r="D30" s="338">
        <f>SUM(D29+E29)</f>
        <v>305196</v>
      </c>
      <c r="E30" s="339"/>
      <c r="F30" s="18">
        <f>SUM(B30-D30)/D30</f>
        <v>0.14198744413426126</v>
      </c>
      <c r="G30" s="56">
        <f>SUM(B30-D30)</f>
        <v>43334</v>
      </c>
    </row>
    <row r="31" spans="1:15" ht="8.25" customHeight="1"/>
    <row r="32" spans="1:15">
      <c r="A32" s="337" t="s">
        <v>58</v>
      </c>
      <c r="B32" s="337"/>
      <c r="C32" s="337"/>
      <c r="D32" s="337"/>
      <c r="E32" s="337"/>
      <c r="F32" s="337"/>
      <c r="G32" s="337"/>
    </row>
    <row r="33" spans="1:7">
      <c r="A33" s="144" t="s">
        <v>2</v>
      </c>
      <c r="B33" s="331">
        <v>2026</v>
      </c>
      <c r="C33" s="332"/>
      <c r="D33" s="333">
        <v>2025</v>
      </c>
      <c r="E33" s="334"/>
      <c r="F33" s="341" t="s">
        <v>3</v>
      </c>
      <c r="G33" s="343" t="s">
        <v>4</v>
      </c>
    </row>
    <row r="34" spans="1:7">
      <c r="A34" s="144"/>
      <c r="B34" s="156" t="s">
        <v>87</v>
      </c>
      <c r="C34" s="156" t="s">
        <v>88</v>
      </c>
      <c r="D34" s="142" t="s">
        <v>87</v>
      </c>
      <c r="E34" s="140" t="s">
        <v>88</v>
      </c>
      <c r="F34" s="342"/>
      <c r="G34" s="344"/>
    </row>
    <row r="35" spans="1:7">
      <c r="A35" s="20" t="s">
        <v>59</v>
      </c>
      <c r="B35" s="20">
        <v>53558</v>
      </c>
      <c r="C35" s="21">
        <v>0</v>
      </c>
      <c r="D35" s="20">
        <v>32688</v>
      </c>
      <c r="E35" s="21">
        <v>0</v>
      </c>
      <c r="F35" s="3">
        <f t="shared" ref="F35" si="5">(((C35+B35)/(E35+D35))-((1)))</f>
        <v>0.63846059716103776</v>
      </c>
      <c r="G35" s="4">
        <f t="shared" ref="G35" si="6">SUM(B35+C35)-(D35+E35)</f>
        <v>20870</v>
      </c>
    </row>
    <row r="36" spans="1:7">
      <c r="A36" s="22" t="s">
        <v>60</v>
      </c>
      <c r="B36" s="340">
        <f>SUM(B35:C35)</f>
        <v>53558</v>
      </c>
      <c r="C36" s="340"/>
      <c r="D36" s="340">
        <f>SUM(C35:E35)</f>
        <v>32688</v>
      </c>
      <c r="E36" s="340"/>
      <c r="F36" s="23">
        <f>SUM(B36-D36)/D36</f>
        <v>0.63846059716103765</v>
      </c>
      <c r="G36" s="24">
        <f>SUM(B36-D36)</f>
        <v>20870</v>
      </c>
    </row>
    <row r="37" spans="1:7">
      <c r="A37" s="31"/>
      <c r="B37" s="32"/>
      <c r="C37" s="32"/>
      <c r="D37" s="32"/>
      <c r="E37" s="32"/>
      <c r="F37" s="27"/>
      <c r="G37" s="33"/>
    </row>
    <row r="38" spans="1:7">
      <c r="A38" s="345" t="s">
        <v>61</v>
      </c>
      <c r="B38" s="345"/>
      <c r="C38" s="345"/>
      <c r="D38" s="345"/>
      <c r="E38" s="345"/>
      <c r="F38" s="345"/>
      <c r="G38" s="345"/>
    </row>
    <row r="39" spans="1:7">
      <c r="A39" s="149" t="s">
        <v>2</v>
      </c>
      <c r="B39" s="331">
        <v>2026</v>
      </c>
      <c r="C39" s="332"/>
      <c r="D39" s="333">
        <v>2025</v>
      </c>
      <c r="E39" s="334"/>
      <c r="F39" s="345" t="s">
        <v>3</v>
      </c>
      <c r="G39" s="346" t="s">
        <v>4</v>
      </c>
    </row>
    <row r="40" spans="1:7">
      <c r="A40" s="149"/>
      <c r="B40" s="156" t="s">
        <v>87</v>
      </c>
      <c r="C40" s="156" t="s">
        <v>88</v>
      </c>
      <c r="D40" s="141" t="s">
        <v>87</v>
      </c>
      <c r="E40" s="154" t="s">
        <v>88</v>
      </c>
      <c r="F40" s="345"/>
      <c r="G40" s="346"/>
    </row>
    <row r="41" spans="1:7">
      <c r="A41" s="20" t="s">
        <v>62</v>
      </c>
      <c r="B41" s="20">
        <v>340773</v>
      </c>
      <c r="C41" s="20">
        <v>0</v>
      </c>
      <c r="D41" s="20">
        <v>362004</v>
      </c>
      <c r="E41" s="20">
        <v>0</v>
      </c>
      <c r="F41" s="29">
        <f t="shared" ref="F41" si="7">(((C41+B41)/(E41+D41))-((1)))</f>
        <v>-5.864852322073788E-2</v>
      </c>
      <c r="G41" s="30">
        <f t="shared" ref="G41" si="8">SUM(B41+C41)-(D41+E41)</f>
        <v>-21231</v>
      </c>
    </row>
    <row r="42" spans="1:7">
      <c r="A42" s="22" t="s">
        <v>63</v>
      </c>
      <c r="B42" s="340">
        <f>SUM(B41:C41)</f>
        <v>340773</v>
      </c>
      <c r="C42" s="340"/>
      <c r="D42" s="340">
        <f>SUM(D41:E41)</f>
        <v>362004</v>
      </c>
      <c r="E42" s="340"/>
      <c r="F42" s="23">
        <f>SUM(B42-D42)/D42</f>
        <v>-5.8648523220737894E-2</v>
      </c>
      <c r="G42" s="24">
        <f>SUM(B42-D42)</f>
        <v>-21231</v>
      </c>
    </row>
    <row r="43" spans="1:7">
      <c r="A43" s="25"/>
      <c r="B43" s="26"/>
      <c r="C43" s="26"/>
      <c r="D43" s="26"/>
      <c r="E43" s="26"/>
      <c r="F43" s="27"/>
      <c r="G43" s="28"/>
    </row>
    <row r="44" spans="1:7">
      <c r="A44" s="342" t="s">
        <v>64</v>
      </c>
      <c r="B44" s="342"/>
      <c r="C44" s="342"/>
      <c r="D44" s="342"/>
      <c r="E44" s="342"/>
      <c r="F44" s="342"/>
      <c r="G44" s="342"/>
    </row>
    <row r="45" spans="1:7">
      <c r="A45" s="144" t="s">
        <v>2</v>
      </c>
      <c r="B45" s="331">
        <v>2026</v>
      </c>
      <c r="C45" s="332"/>
      <c r="D45" s="333">
        <v>2025</v>
      </c>
      <c r="E45" s="334"/>
      <c r="F45" s="145" t="s">
        <v>3</v>
      </c>
      <c r="G45" s="146" t="s">
        <v>4</v>
      </c>
    </row>
    <row r="46" spans="1:7">
      <c r="A46" s="144"/>
      <c r="B46" s="156" t="s">
        <v>87</v>
      </c>
      <c r="C46" s="156" t="s">
        <v>88</v>
      </c>
      <c r="D46" s="142" t="s">
        <v>87</v>
      </c>
      <c r="E46" s="143" t="s">
        <v>88</v>
      </c>
      <c r="F46" s="147"/>
      <c r="G46" s="148"/>
    </row>
    <row r="47" spans="1:7">
      <c r="A47" s="20" t="s">
        <v>65</v>
      </c>
      <c r="B47" s="20">
        <v>16563</v>
      </c>
      <c r="C47" s="20">
        <v>226</v>
      </c>
      <c r="D47" s="20">
        <v>23017</v>
      </c>
      <c r="E47" s="20">
        <v>0</v>
      </c>
      <c r="F47" s="34">
        <f t="shared" ref="F47" si="9">(((C47+B47)/(E47+D47))-((1)))</f>
        <v>-0.27058261285137075</v>
      </c>
      <c r="G47" s="35">
        <f t="shared" ref="G47" si="10">SUM(B47+C47)-(D47+E47)</f>
        <v>-6228</v>
      </c>
    </row>
    <row r="48" spans="1:7">
      <c r="A48" s="22" t="s">
        <v>66</v>
      </c>
      <c r="B48" s="340">
        <f>SUM(B47:C47)</f>
        <v>16789</v>
      </c>
      <c r="C48" s="340"/>
      <c r="D48" s="340">
        <f>SUM(D47:E47)</f>
        <v>23017</v>
      </c>
      <c r="E48" s="340"/>
      <c r="F48" s="23">
        <f>SUM(B48-D48)/D48</f>
        <v>-0.27058261285137075</v>
      </c>
      <c r="G48" s="24">
        <f>SUM(B48-D48)</f>
        <v>-6228</v>
      </c>
    </row>
    <row r="49" spans="1:7">
      <c r="A49" s="25"/>
      <c r="B49" s="26"/>
      <c r="C49" s="26"/>
      <c r="D49" s="26"/>
      <c r="E49" s="26"/>
      <c r="F49" s="27"/>
      <c r="G49" s="28"/>
    </row>
    <row r="50" spans="1:7">
      <c r="A50" s="342" t="s">
        <v>67</v>
      </c>
      <c r="B50" s="342"/>
      <c r="C50" s="342"/>
      <c r="D50" s="342"/>
      <c r="E50" s="342"/>
      <c r="F50" s="342"/>
      <c r="G50" s="342"/>
    </row>
    <row r="51" spans="1:7">
      <c r="A51" s="144" t="s">
        <v>2</v>
      </c>
      <c r="B51" s="331">
        <v>2026</v>
      </c>
      <c r="C51" s="332"/>
      <c r="D51" s="333">
        <v>2025</v>
      </c>
      <c r="E51" s="334"/>
      <c r="F51" s="145" t="s">
        <v>3</v>
      </c>
      <c r="G51" s="146" t="s">
        <v>4</v>
      </c>
    </row>
    <row r="52" spans="1:7">
      <c r="A52" s="144"/>
      <c r="B52" s="156" t="s">
        <v>87</v>
      </c>
      <c r="C52" s="156" t="s">
        <v>88</v>
      </c>
      <c r="D52" s="142" t="s">
        <v>87</v>
      </c>
      <c r="E52" s="143" t="s">
        <v>88</v>
      </c>
      <c r="F52" s="147"/>
      <c r="G52" s="148"/>
    </row>
    <row r="53" spans="1:7">
      <c r="A53" s="20" t="s">
        <v>54</v>
      </c>
      <c r="B53" s="20">
        <v>24</v>
      </c>
      <c r="C53" s="20">
        <v>0</v>
      </c>
      <c r="D53" s="20">
        <v>101</v>
      </c>
      <c r="E53" s="20">
        <v>139</v>
      </c>
      <c r="F53" s="34">
        <f t="shared" ref="F53" si="11">(((C53+B53)/(E53+D53))-((1)))</f>
        <v>-0.9</v>
      </c>
      <c r="G53" s="35">
        <f t="shared" ref="G53" si="12">SUM(B53+C53)-(D53+E53)</f>
        <v>-216</v>
      </c>
    </row>
    <row r="54" spans="1:7">
      <c r="A54" s="22" t="s">
        <v>68</v>
      </c>
      <c r="B54" s="340">
        <f>SUM(B53:C53)</f>
        <v>24</v>
      </c>
      <c r="C54" s="340"/>
      <c r="D54" s="340">
        <f>SUM(D53:E53)</f>
        <v>240</v>
      </c>
      <c r="E54" s="340"/>
      <c r="F54" s="23">
        <f>SUM(B54-D54)/D54</f>
        <v>-0.9</v>
      </c>
      <c r="G54" s="24">
        <f>SUM(B54-D54)</f>
        <v>-216</v>
      </c>
    </row>
    <row r="55" spans="1:7">
      <c r="A55" s="25"/>
      <c r="B55" s="26"/>
      <c r="C55" s="26"/>
      <c r="D55" s="26"/>
      <c r="E55" s="26"/>
      <c r="F55" s="27"/>
      <c r="G55" s="28"/>
    </row>
    <row r="56" spans="1:7">
      <c r="A56" s="25"/>
      <c r="B56" s="26"/>
      <c r="C56" s="26"/>
      <c r="D56" s="26"/>
      <c r="E56" s="26"/>
      <c r="F56" s="27"/>
      <c r="G56" s="28"/>
    </row>
    <row r="57" spans="1:7" ht="31.5" customHeight="1">
      <c r="A57" s="25"/>
      <c r="B57" s="26"/>
      <c r="C57" s="26"/>
      <c r="D57" s="26"/>
      <c r="E57" s="26"/>
      <c r="F57" s="27"/>
      <c r="G57" s="28"/>
    </row>
    <row r="58" spans="1:7">
      <c r="A58" s="347" t="s">
        <v>69</v>
      </c>
      <c r="B58" s="348"/>
      <c r="C58" s="348"/>
      <c r="D58" s="348"/>
      <c r="E58" s="348"/>
      <c r="F58" s="348"/>
      <c r="G58" s="349"/>
    </row>
    <row r="59" spans="1:7">
      <c r="A59" s="159" t="s">
        <v>2</v>
      </c>
      <c r="B59" s="350">
        <v>2026</v>
      </c>
      <c r="C59" s="351"/>
      <c r="D59" s="352">
        <v>2025</v>
      </c>
      <c r="E59" s="353"/>
      <c r="F59" s="356" t="s">
        <v>3</v>
      </c>
      <c r="G59" s="358" t="s">
        <v>4</v>
      </c>
    </row>
    <row r="60" spans="1:7">
      <c r="A60" s="157"/>
      <c r="B60" s="158" t="s">
        <v>87</v>
      </c>
      <c r="C60" s="158" t="s">
        <v>88</v>
      </c>
      <c r="D60" s="160" t="s">
        <v>87</v>
      </c>
      <c r="E60" s="161" t="s">
        <v>88</v>
      </c>
      <c r="F60" s="357"/>
      <c r="G60" s="359"/>
    </row>
    <row r="61" spans="1:7">
      <c r="A61" s="40" t="s">
        <v>70</v>
      </c>
      <c r="B61" s="41">
        <v>392469.02100000001</v>
      </c>
      <c r="C61" s="41">
        <v>119548.379</v>
      </c>
      <c r="D61" s="41">
        <v>321243.65299999999</v>
      </c>
      <c r="E61" s="41">
        <v>105161.656</v>
      </c>
      <c r="F61" s="42">
        <f t="shared" ref="F61" si="13">(((C61+B61)/(E61+D61))-((1)))</f>
        <v>0.20077632523097888</v>
      </c>
      <c r="G61" s="43">
        <f t="shared" ref="G61" si="14">SUM(B61+C61)-(D61+E61)</f>
        <v>85612.091000000015</v>
      </c>
    </row>
    <row r="62" spans="1:7">
      <c r="A62" s="17" t="s">
        <v>36</v>
      </c>
      <c r="B62" s="354">
        <f>SUM(B61+C61)</f>
        <v>512017.4</v>
      </c>
      <c r="C62" s="355"/>
      <c r="D62" s="354">
        <f>SUM(D61+E61)</f>
        <v>426405.30900000001</v>
      </c>
      <c r="E62" s="355"/>
      <c r="F62" s="18">
        <f>SUM(B62-D62)/D62</f>
        <v>0.2007763252309788</v>
      </c>
      <c r="G62" s="19">
        <f>SUM(B62-D62)</f>
        <v>85612.091000000015</v>
      </c>
    </row>
    <row r="63" spans="1:7">
      <c r="A63" s="31"/>
      <c r="B63" s="32"/>
      <c r="C63" s="32"/>
      <c r="D63" s="32"/>
      <c r="E63" s="32"/>
      <c r="F63" s="27"/>
      <c r="G63" s="33"/>
    </row>
    <row r="64" spans="1:7">
      <c r="A64" s="31"/>
      <c r="B64" s="32"/>
      <c r="C64" s="32"/>
      <c r="D64" s="32"/>
      <c r="E64" s="32"/>
      <c r="F64" s="27"/>
      <c r="G64" s="33"/>
    </row>
    <row r="65" spans="1:13">
      <c r="A65" s="360" t="s">
        <v>71</v>
      </c>
      <c r="B65" s="360"/>
      <c r="C65" s="360"/>
      <c r="D65" s="360"/>
      <c r="E65" s="360"/>
      <c r="F65" s="360"/>
      <c r="G65" s="360"/>
    </row>
    <row r="66" spans="1:13">
      <c r="A66" s="159" t="s">
        <v>2</v>
      </c>
      <c r="B66" s="361">
        <v>2026</v>
      </c>
      <c r="C66" s="362"/>
      <c r="D66" s="363">
        <v>2025</v>
      </c>
      <c r="E66" s="364"/>
      <c r="F66" s="365" t="s">
        <v>3</v>
      </c>
      <c r="G66" s="366" t="s">
        <v>4</v>
      </c>
      <c r="J66" s="138"/>
    </row>
    <row r="67" spans="1:13">
      <c r="A67" s="157"/>
      <c r="B67" s="158" t="s">
        <v>72</v>
      </c>
      <c r="C67" s="158" t="s">
        <v>73</v>
      </c>
      <c r="D67" s="160" t="s">
        <v>74</v>
      </c>
      <c r="E67" s="161" t="s">
        <v>73</v>
      </c>
      <c r="F67" s="357"/>
      <c r="G67" s="367"/>
      <c r="I67" s="139"/>
      <c r="J67" s="137"/>
      <c r="L67" s="139"/>
    </row>
    <row r="68" spans="1:13">
      <c r="A68" s="40" t="s">
        <v>75</v>
      </c>
      <c r="B68" s="41">
        <v>72145</v>
      </c>
      <c r="C68" s="41">
        <v>57724</v>
      </c>
      <c r="D68" s="41">
        <v>49096</v>
      </c>
      <c r="E68" s="41">
        <v>51326</v>
      </c>
      <c r="F68" s="42">
        <f t="shared" ref="F68" si="15">(((C68+B68)/(E68+D68))-((1)))</f>
        <v>0.2932325586026967</v>
      </c>
      <c r="G68" s="43">
        <f t="shared" ref="G68" si="16">SUM(B68+C68)-(D68+E68)</f>
        <v>29447</v>
      </c>
      <c r="I68" s="139"/>
    </row>
    <row r="69" spans="1:13">
      <c r="A69" s="17" t="s">
        <v>44</v>
      </c>
      <c r="B69" s="354">
        <f>SUM(B68+C68)</f>
        <v>129869</v>
      </c>
      <c r="C69" s="355"/>
      <c r="D69" s="354">
        <f>SUM(D68+E68)</f>
        <v>100422</v>
      </c>
      <c r="E69" s="355"/>
      <c r="F69" s="18">
        <f>SUM(B69-D69)/D69</f>
        <v>0.29323255860269665</v>
      </c>
      <c r="G69" s="19">
        <f>SUM(B69-D69)</f>
        <v>29447</v>
      </c>
      <c r="K69" s="137"/>
      <c r="M69" s="137"/>
    </row>
    <row r="70" spans="1:13">
      <c r="A70" s="31"/>
      <c r="B70" s="32"/>
      <c r="C70" s="32"/>
      <c r="D70" s="32"/>
      <c r="E70" s="32"/>
      <c r="F70" s="27"/>
      <c r="G70" s="33"/>
      <c r="J70" s="137"/>
      <c r="K70" s="137"/>
      <c r="M70" s="138"/>
    </row>
    <row r="71" spans="1:13">
      <c r="A71" s="360" t="s">
        <v>76</v>
      </c>
      <c r="B71" s="360"/>
      <c r="C71" s="360"/>
      <c r="D71" s="360"/>
      <c r="E71" s="360"/>
      <c r="F71" s="360"/>
      <c r="G71" s="360"/>
      <c r="J71" s="137"/>
      <c r="K71" s="137"/>
    </row>
    <row r="72" spans="1:13">
      <c r="A72" s="159" t="s">
        <v>2</v>
      </c>
      <c r="B72" s="361">
        <v>2026</v>
      </c>
      <c r="C72" s="362"/>
      <c r="D72" s="363">
        <v>2025</v>
      </c>
      <c r="E72" s="364"/>
      <c r="F72" s="365" t="s">
        <v>3</v>
      </c>
      <c r="G72" s="366" t="s">
        <v>4</v>
      </c>
      <c r="I72" s="139"/>
    </row>
    <row r="73" spans="1:13">
      <c r="A73" s="157"/>
      <c r="B73" s="158" t="s">
        <v>77</v>
      </c>
      <c r="C73" s="158" t="s">
        <v>78</v>
      </c>
      <c r="D73" s="160" t="s">
        <v>77</v>
      </c>
      <c r="E73" s="161" t="s">
        <v>78</v>
      </c>
      <c r="F73" s="357"/>
      <c r="G73" s="367"/>
    </row>
    <row r="74" spans="1:13">
      <c r="A74" s="40" t="s">
        <v>79</v>
      </c>
      <c r="B74" s="41">
        <v>15882</v>
      </c>
      <c r="C74" s="41">
        <v>17005</v>
      </c>
      <c r="D74" s="41">
        <v>14110</v>
      </c>
      <c r="E74" s="41">
        <v>15728</v>
      </c>
      <c r="F74" s="42">
        <f t="shared" ref="F74" si="17">(((C74+B74)/(E74+D74))-((1)))</f>
        <v>0.10218513305181309</v>
      </c>
      <c r="G74" s="43">
        <f t="shared" ref="G74" si="18">SUM(B74+C74)-(D74+E74)</f>
        <v>3049</v>
      </c>
    </row>
    <row r="75" spans="1:13">
      <c r="A75" s="17" t="s">
        <v>44</v>
      </c>
      <c r="B75" s="354">
        <f>SUM(B74+C74)</f>
        <v>32887</v>
      </c>
      <c r="C75" s="355"/>
      <c r="D75" s="354">
        <f>SUM(D74+E74)</f>
        <v>29838</v>
      </c>
      <c r="E75" s="355"/>
      <c r="F75" s="18">
        <f>SUM(B75-D75)/D75</f>
        <v>0.10218513305181312</v>
      </c>
      <c r="G75" s="19">
        <f>SUM(B75-D75)</f>
        <v>3049</v>
      </c>
      <c r="M75" s="137"/>
    </row>
    <row r="76" spans="1:13">
      <c r="A76" s="368" t="s">
        <v>80</v>
      </c>
      <c r="B76" s="368"/>
      <c r="C76" s="368"/>
      <c r="D76" s="368"/>
      <c r="E76" s="368"/>
      <c r="F76" s="368"/>
      <c r="G76" s="368"/>
      <c r="J76" s="138"/>
      <c r="K76" s="139"/>
      <c r="L76" s="139"/>
    </row>
    <row r="77" spans="1:13">
      <c r="A77" s="31"/>
      <c r="B77" s="32"/>
      <c r="C77" s="32"/>
      <c r="D77" s="32"/>
      <c r="E77" s="32"/>
      <c r="F77" s="27"/>
      <c r="G77" s="33"/>
      <c r="J77" s="139"/>
      <c r="K77" s="139"/>
      <c r="M77" s="137"/>
    </row>
    <row r="78" spans="1:13">
      <c r="A78" s="369" t="s">
        <v>81</v>
      </c>
      <c r="B78" s="369"/>
      <c r="C78" s="369"/>
      <c r="D78" s="369"/>
      <c r="E78" s="369"/>
      <c r="F78" s="369"/>
      <c r="G78" s="369"/>
      <c r="J78" s="138"/>
      <c r="K78" s="138"/>
    </row>
    <row r="79" spans="1:13">
      <c r="A79" s="161" t="s">
        <v>2</v>
      </c>
      <c r="B79" s="370">
        <v>2026</v>
      </c>
      <c r="C79" s="370"/>
      <c r="D79" s="369">
        <v>2025</v>
      </c>
      <c r="E79" s="369"/>
      <c r="F79" s="370" t="s">
        <v>3</v>
      </c>
      <c r="G79" s="371" t="s">
        <v>4</v>
      </c>
      <c r="J79" s="138"/>
      <c r="K79" s="138"/>
    </row>
    <row r="80" spans="1:13">
      <c r="A80" s="161"/>
      <c r="B80" s="171" t="s">
        <v>77</v>
      </c>
      <c r="C80" s="171" t="s">
        <v>78</v>
      </c>
      <c r="D80" s="171" t="s">
        <v>77</v>
      </c>
      <c r="E80" s="161" t="s">
        <v>78</v>
      </c>
      <c r="F80" s="370"/>
      <c r="G80" s="371"/>
      <c r="J80" s="138"/>
      <c r="K80" s="138"/>
      <c r="L80" s="139"/>
      <c r="M80" s="139"/>
    </row>
    <row r="81" spans="1:12">
      <c r="A81" s="167" t="s">
        <v>82</v>
      </c>
      <c r="B81" s="168">
        <v>759</v>
      </c>
      <c r="C81" s="168">
        <v>1793</v>
      </c>
      <c r="D81" s="168">
        <v>515</v>
      </c>
      <c r="E81" s="168">
        <v>936</v>
      </c>
      <c r="F81" s="169">
        <f t="shared" ref="F81" si="19">(((C81+B81)/(E81+D81))-((1)))</f>
        <v>0.75878704341833214</v>
      </c>
      <c r="G81" s="170">
        <f t="shared" ref="G81" si="20">SUM(B81+C81)-(D81+E81)</f>
        <v>1101</v>
      </c>
      <c r="J81" s="138"/>
      <c r="K81" s="138"/>
    </row>
    <row r="82" spans="1:12">
      <c r="A82" s="17" t="s">
        <v>44</v>
      </c>
      <c r="B82" s="354">
        <f>SUM(B81+C81)</f>
        <v>2552</v>
      </c>
      <c r="C82" s="355"/>
      <c r="D82" s="354">
        <f>SUM(D81+E81)</f>
        <v>1451</v>
      </c>
      <c r="E82" s="355"/>
      <c r="F82" s="18">
        <f>SUM(B82-D82)/D82</f>
        <v>0.75878704341833214</v>
      </c>
      <c r="G82" s="19">
        <f>SUM(B82-D82)</f>
        <v>1101</v>
      </c>
      <c r="J82" s="138"/>
      <c r="K82" s="139"/>
      <c r="L82" s="139"/>
    </row>
    <row r="83" spans="1:12">
      <c r="A83" s="368" t="s">
        <v>83</v>
      </c>
      <c r="B83" s="368"/>
      <c r="C83" s="368"/>
      <c r="D83" s="368"/>
      <c r="E83" s="368"/>
      <c r="F83" s="368"/>
      <c r="G83" s="368"/>
    </row>
    <row r="84" spans="1:12">
      <c r="A84" s="31"/>
      <c r="B84" s="32"/>
      <c r="C84" s="32"/>
      <c r="D84" s="32"/>
      <c r="E84" s="32"/>
      <c r="F84" s="27"/>
      <c r="G84" s="33"/>
      <c r="I84" s="139"/>
    </row>
    <row r="85" spans="1:12">
      <c r="A85" s="372" t="s">
        <v>1</v>
      </c>
      <c r="B85" s="372"/>
      <c r="C85" s="372"/>
      <c r="D85" s="372"/>
      <c r="E85" s="372"/>
      <c r="F85" s="372"/>
      <c r="G85" s="372"/>
    </row>
    <row r="86" spans="1:12">
      <c r="A86" s="188" t="s">
        <v>2</v>
      </c>
      <c r="B86" s="373">
        <v>2026</v>
      </c>
      <c r="C86" s="373"/>
      <c r="D86" s="372">
        <v>2025</v>
      </c>
      <c r="E86" s="372"/>
      <c r="F86" s="373" t="s">
        <v>3</v>
      </c>
      <c r="G86" s="376" t="s">
        <v>4</v>
      </c>
    </row>
    <row r="87" spans="1:12">
      <c r="A87" s="188"/>
      <c r="B87" s="189" t="s">
        <v>87</v>
      </c>
      <c r="C87" s="189" t="s">
        <v>88</v>
      </c>
      <c r="D87" s="189" t="s">
        <v>87</v>
      </c>
      <c r="E87" s="188" t="s">
        <v>88</v>
      </c>
      <c r="F87" s="373"/>
      <c r="G87" s="376"/>
    </row>
    <row r="88" spans="1:12">
      <c r="A88" s="45" t="s">
        <v>6</v>
      </c>
      <c r="B88" s="46">
        <v>532753.54</v>
      </c>
      <c r="C88" s="47">
        <v>0</v>
      </c>
      <c r="D88" s="46">
        <v>534952.01</v>
      </c>
      <c r="E88" s="47">
        <v>0</v>
      </c>
      <c r="F88" s="34">
        <f t="shared" ref="F88:F100" si="21">(((C88+B88)/(E88+D88))-((1)))</f>
        <v>-4.1096583598217995E-3</v>
      </c>
      <c r="G88" s="35">
        <f t="shared" ref="G88:G100" si="22">SUM(B88+C88)-(D88+E88)</f>
        <v>-2198.4699999999721</v>
      </c>
    </row>
    <row r="89" spans="1:12">
      <c r="A89" s="5" t="s">
        <v>8</v>
      </c>
      <c r="B89" s="6">
        <v>328661.38900000002</v>
      </c>
      <c r="C89" s="6">
        <v>0</v>
      </c>
      <c r="D89" s="6">
        <v>190961.546</v>
      </c>
      <c r="E89" s="6">
        <v>0</v>
      </c>
      <c r="F89" s="34">
        <f t="shared" si="21"/>
        <v>0.72108676267210381</v>
      </c>
      <c r="G89" s="35">
        <f t="shared" si="22"/>
        <v>137699.84300000002</v>
      </c>
    </row>
    <row r="90" spans="1:12">
      <c r="A90" s="1" t="s">
        <v>10</v>
      </c>
      <c r="B90" s="2">
        <v>423779.810999999</v>
      </c>
      <c r="C90" s="6">
        <v>0</v>
      </c>
      <c r="D90" s="2">
        <v>268882.73300000001</v>
      </c>
      <c r="E90" s="6">
        <v>0</v>
      </c>
      <c r="F90" s="34">
        <f t="shared" si="21"/>
        <v>0.57607670180888482</v>
      </c>
      <c r="G90" s="35">
        <f t="shared" si="22"/>
        <v>154897.07799999899</v>
      </c>
    </row>
    <row r="91" spans="1:12">
      <c r="A91" s="1" t="s">
        <v>12</v>
      </c>
      <c r="B91" s="2">
        <v>270677.86</v>
      </c>
      <c r="C91" s="6">
        <v>0</v>
      </c>
      <c r="D91" s="2">
        <v>251422.405</v>
      </c>
      <c r="E91" s="6">
        <v>0</v>
      </c>
      <c r="F91" s="34">
        <f t="shared" si="21"/>
        <v>7.6586074339715315E-2</v>
      </c>
      <c r="G91" s="35">
        <f t="shared" si="22"/>
        <v>19255.454999999987</v>
      </c>
    </row>
    <row r="92" spans="1:12">
      <c r="A92" s="1" t="s">
        <v>14</v>
      </c>
      <c r="B92" s="2">
        <v>41003.68</v>
      </c>
      <c r="C92" s="6">
        <v>0</v>
      </c>
      <c r="D92" s="2">
        <v>13920.23</v>
      </c>
      <c r="E92" s="6">
        <v>0</v>
      </c>
      <c r="F92" s="34">
        <f t="shared" si="21"/>
        <v>1.9456179962543723</v>
      </c>
      <c r="G92" s="35">
        <f t="shared" si="22"/>
        <v>27083.45</v>
      </c>
    </row>
    <row r="93" spans="1:12">
      <c r="A93" s="1" t="s">
        <v>16</v>
      </c>
      <c r="B93" s="2">
        <v>0</v>
      </c>
      <c r="C93" s="6">
        <v>4692.1840000000002</v>
      </c>
      <c r="D93" s="2">
        <v>0</v>
      </c>
      <c r="E93" s="6">
        <v>5074.53</v>
      </c>
      <c r="F93" s="34">
        <f t="shared" si="21"/>
        <v>-7.5346091165093054E-2</v>
      </c>
      <c r="G93" s="35">
        <f t="shared" si="22"/>
        <v>-382.34599999999955</v>
      </c>
    </row>
    <row r="94" spans="1:12">
      <c r="A94" s="1" t="s">
        <v>17</v>
      </c>
      <c r="B94" s="2">
        <v>0</v>
      </c>
      <c r="C94" s="6">
        <v>0</v>
      </c>
      <c r="D94" s="2">
        <v>0</v>
      </c>
      <c r="E94" s="6">
        <v>0</v>
      </c>
      <c r="F94" s="34">
        <v>0</v>
      </c>
      <c r="G94" s="35">
        <f t="shared" si="22"/>
        <v>0</v>
      </c>
    </row>
    <row r="95" spans="1:12">
      <c r="A95" s="1" t="s">
        <v>19</v>
      </c>
      <c r="B95" s="2">
        <v>8369.1719999999896</v>
      </c>
      <c r="C95" s="6">
        <v>0</v>
      </c>
      <c r="D95" s="2">
        <v>1000</v>
      </c>
      <c r="E95" s="6">
        <v>0</v>
      </c>
      <c r="F95" s="34">
        <f t="shared" si="21"/>
        <v>7.3691719999999901</v>
      </c>
      <c r="G95" s="35">
        <f t="shared" si="22"/>
        <v>7369.1719999999896</v>
      </c>
    </row>
    <row r="96" spans="1:12">
      <c r="A96" s="1" t="s">
        <v>86</v>
      </c>
      <c r="B96" s="2">
        <v>32962.339</v>
      </c>
      <c r="C96" s="6">
        <v>0</v>
      </c>
      <c r="D96" s="2">
        <v>0</v>
      </c>
      <c r="E96" s="6">
        <v>0</v>
      </c>
      <c r="F96" s="34">
        <v>1</v>
      </c>
      <c r="G96" s="35">
        <f t="shared" si="22"/>
        <v>32962.339</v>
      </c>
    </row>
    <row r="97" spans="1:7">
      <c r="A97" s="1" t="s">
        <v>20</v>
      </c>
      <c r="B97" s="2">
        <v>4000.0169999999998</v>
      </c>
      <c r="C97" s="6">
        <v>0</v>
      </c>
      <c r="D97" s="2">
        <v>0</v>
      </c>
      <c r="E97" s="6">
        <v>0</v>
      </c>
      <c r="F97" s="34">
        <v>1</v>
      </c>
      <c r="G97" s="35">
        <f t="shared" si="22"/>
        <v>4000.0169999999998</v>
      </c>
    </row>
    <row r="98" spans="1:7">
      <c r="A98" s="1" t="s">
        <v>84</v>
      </c>
      <c r="B98" s="2">
        <v>0</v>
      </c>
      <c r="C98" s="6">
        <v>0</v>
      </c>
      <c r="D98" s="2">
        <v>0</v>
      </c>
      <c r="E98" s="6">
        <v>0</v>
      </c>
      <c r="F98" s="34">
        <v>0</v>
      </c>
      <c r="G98" s="35">
        <f t="shared" si="22"/>
        <v>0</v>
      </c>
    </row>
    <row r="99" spans="1:7">
      <c r="A99" s="1" t="s">
        <v>90</v>
      </c>
      <c r="B99" s="2">
        <v>74000</v>
      </c>
      <c r="C99" s="6">
        <v>0</v>
      </c>
      <c r="D99" s="2">
        <v>0</v>
      </c>
      <c r="E99" s="6">
        <v>0</v>
      </c>
      <c r="F99" s="34">
        <v>1</v>
      </c>
      <c r="G99" s="35">
        <f t="shared" si="22"/>
        <v>74000</v>
      </c>
    </row>
    <row r="100" spans="1:7" ht="15.75">
      <c r="A100" s="15" t="s">
        <v>44</v>
      </c>
      <c r="B100" s="16">
        <f>SUM(B88:B99)</f>
        <v>1716207.807999999</v>
      </c>
      <c r="C100" s="16">
        <f t="shared" ref="C100:E100" si="23">SUM(C88:C99)</f>
        <v>4692.1840000000002</v>
      </c>
      <c r="D100" s="16">
        <f t="shared" si="23"/>
        <v>1261138.9239999999</v>
      </c>
      <c r="E100" s="16">
        <f t="shared" si="23"/>
        <v>5074.53</v>
      </c>
      <c r="F100" s="34">
        <f t="shared" si="21"/>
        <v>0.35909153907947577</v>
      </c>
      <c r="G100" s="35">
        <f t="shared" si="22"/>
        <v>454686.53799999901</v>
      </c>
    </row>
    <row r="101" spans="1:7" ht="15.75">
      <c r="A101" s="48" t="s">
        <v>23</v>
      </c>
      <c r="B101" s="374">
        <f>SUM(B100+C100)</f>
        <v>1720899.9919999989</v>
      </c>
      <c r="C101" s="375"/>
      <c r="D101" s="374">
        <f>SUM(D100+E100)</f>
        <v>1266213.4539999999</v>
      </c>
      <c r="E101" s="375"/>
      <c r="F101" s="49">
        <f>SUM(B101-D101)/D101</f>
        <v>0.35909153907947583</v>
      </c>
      <c r="G101" s="50">
        <f>SUM(B101-D101)</f>
        <v>454686.53799999901</v>
      </c>
    </row>
  </sheetData>
  <mergeCells count="72">
    <mergeCell ref="A83:G83"/>
    <mergeCell ref="A85:G85"/>
    <mergeCell ref="B86:C86"/>
    <mergeCell ref="D86:E86"/>
    <mergeCell ref="B101:C101"/>
    <mergeCell ref="D101:E101"/>
    <mergeCell ref="F86:F87"/>
    <mergeCell ref="G86:G87"/>
    <mergeCell ref="A76:G76"/>
    <mergeCell ref="A78:G78"/>
    <mergeCell ref="B79:C79"/>
    <mergeCell ref="D79:E79"/>
    <mergeCell ref="B82:C82"/>
    <mergeCell ref="D82:E82"/>
    <mergeCell ref="F79:F80"/>
    <mergeCell ref="G79:G80"/>
    <mergeCell ref="A71:G71"/>
    <mergeCell ref="B72:C72"/>
    <mergeCell ref="D72:E72"/>
    <mergeCell ref="B75:C75"/>
    <mergeCell ref="D75:E75"/>
    <mergeCell ref="F72:F73"/>
    <mergeCell ref="G72:G73"/>
    <mergeCell ref="A65:G65"/>
    <mergeCell ref="B66:C66"/>
    <mergeCell ref="D66:E66"/>
    <mergeCell ref="B69:C69"/>
    <mergeCell ref="D69:E69"/>
    <mergeCell ref="F66:F67"/>
    <mergeCell ref="G66:G67"/>
    <mergeCell ref="A58:G58"/>
    <mergeCell ref="B59:C59"/>
    <mergeCell ref="D59:E59"/>
    <mergeCell ref="B62:C62"/>
    <mergeCell ref="D62:E62"/>
    <mergeCell ref="F59:F60"/>
    <mergeCell ref="G59:G60"/>
    <mergeCell ref="A50:G50"/>
    <mergeCell ref="B51:C51"/>
    <mergeCell ref="D51:E51"/>
    <mergeCell ref="B54:C54"/>
    <mergeCell ref="D54:E54"/>
    <mergeCell ref="A44:G44"/>
    <mergeCell ref="B45:C45"/>
    <mergeCell ref="D45:E45"/>
    <mergeCell ref="B48:C48"/>
    <mergeCell ref="D48:E48"/>
    <mergeCell ref="A38:G38"/>
    <mergeCell ref="B39:C39"/>
    <mergeCell ref="D39:E39"/>
    <mergeCell ref="B42:C42"/>
    <mergeCell ref="D42:E42"/>
    <mergeCell ref="F39:F40"/>
    <mergeCell ref="G39:G40"/>
    <mergeCell ref="A32:G32"/>
    <mergeCell ref="B33:C33"/>
    <mergeCell ref="D33:E33"/>
    <mergeCell ref="B36:C36"/>
    <mergeCell ref="D36:E36"/>
    <mergeCell ref="F33:F34"/>
    <mergeCell ref="G33:G34"/>
    <mergeCell ref="A14:G14"/>
    <mergeCell ref="B15:C15"/>
    <mergeCell ref="D15:E15"/>
    <mergeCell ref="B30:C30"/>
    <mergeCell ref="D30:E30"/>
    <mergeCell ref="A1:G1"/>
    <mergeCell ref="A2:G2"/>
    <mergeCell ref="B3:C3"/>
    <mergeCell ref="D3:E3"/>
    <mergeCell ref="B12:C12"/>
    <mergeCell ref="D12:E12"/>
  </mergeCells>
  <pageMargins left="0.7" right="0.7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6"/>
  <sheetViews>
    <sheetView rightToLeft="1" zoomScaleNormal="100" workbookViewId="0">
      <selection activeCell="P18" sqref="P18"/>
    </sheetView>
  </sheetViews>
  <sheetFormatPr defaultColWidth="9" defaultRowHeight="15"/>
  <cols>
    <col min="1" max="1" width="9" style="199"/>
    <col min="2" max="2" width="20.42578125" style="199" customWidth="1"/>
    <col min="3" max="3" width="12.28515625" style="199" bestFit="1" customWidth="1"/>
    <col min="4" max="4" width="10.140625" style="199" bestFit="1" customWidth="1"/>
    <col min="5" max="5" width="11.28515625" style="201" customWidth="1"/>
    <col min="6" max="6" width="12.140625" style="203" bestFit="1" customWidth="1"/>
    <col min="7" max="7" width="5" style="202" customWidth="1"/>
    <col min="8" max="8" width="21" style="202" customWidth="1"/>
    <col min="9" max="9" width="13.28515625" style="201" customWidth="1"/>
    <col min="10" max="10" width="11.28515625" style="199" customWidth="1"/>
    <col min="11" max="11" width="9.7109375" style="201" bestFit="1" customWidth="1"/>
    <col min="12" max="12" width="14.7109375" style="200" customWidth="1"/>
    <col min="13" max="14" width="9" style="199"/>
    <col min="15" max="15" width="10" style="199" bestFit="1" customWidth="1"/>
    <col min="16" max="16384" width="9" style="199"/>
  </cols>
  <sheetData>
    <row r="1" spans="2:18" ht="40.5" customHeight="1">
      <c r="B1" s="285"/>
      <c r="C1" s="285"/>
      <c r="D1" s="285"/>
      <c r="E1" s="255"/>
      <c r="F1" s="287"/>
      <c r="G1" s="204"/>
      <c r="H1" s="204"/>
      <c r="I1" s="255"/>
      <c r="J1" s="285"/>
      <c r="K1" s="255"/>
      <c r="L1" s="284"/>
    </row>
    <row r="2" spans="2:18">
      <c r="B2" s="285"/>
      <c r="C2" s="285"/>
      <c r="D2" s="285"/>
      <c r="E2" s="255"/>
      <c r="F2" s="286"/>
      <c r="G2" s="204"/>
      <c r="H2" s="204"/>
      <c r="I2" s="255"/>
      <c r="J2" s="285"/>
      <c r="K2" s="255"/>
      <c r="L2" s="284"/>
    </row>
    <row r="3" spans="2:18" ht="10.5" customHeight="1">
      <c r="B3" s="285"/>
      <c r="C3" s="285"/>
      <c r="D3" s="285"/>
      <c r="E3" s="255"/>
      <c r="F3" s="286"/>
      <c r="G3" s="204"/>
      <c r="H3" s="204"/>
      <c r="I3" s="255"/>
      <c r="J3" s="285"/>
      <c r="K3" s="255"/>
      <c r="L3" s="284"/>
    </row>
    <row r="4" spans="2:18" ht="15" customHeight="1">
      <c r="B4" s="380" t="s">
        <v>0</v>
      </c>
      <c r="C4" s="381"/>
      <c r="D4" s="381"/>
      <c r="E4" s="381"/>
      <c r="F4" s="382"/>
      <c r="G4" s="204"/>
      <c r="H4" s="383" t="s">
        <v>1</v>
      </c>
      <c r="I4" s="384"/>
      <c r="J4" s="384"/>
      <c r="K4" s="384"/>
      <c r="L4" s="385"/>
    </row>
    <row r="5" spans="2:18" ht="18" customHeight="1">
      <c r="B5" s="220" t="s">
        <v>2</v>
      </c>
      <c r="C5" s="220">
        <v>2025</v>
      </c>
      <c r="D5" s="220">
        <v>2026</v>
      </c>
      <c r="E5" s="219" t="s">
        <v>3</v>
      </c>
      <c r="F5" s="218" t="s">
        <v>4</v>
      </c>
      <c r="G5" s="204"/>
      <c r="H5" s="283" t="s">
        <v>2</v>
      </c>
      <c r="I5" s="282">
        <v>2025</v>
      </c>
      <c r="J5" s="283">
        <v>2026</v>
      </c>
      <c r="K5" s="282" t="s">
        <v>3</v>
      </c>
      <c r="L5" s="281" t="s">
        <v>4</v>
      </c>
    </row>
    <row r="6" spans="2:18">
      <c r="B6" s="209" t="s">
        <v>5</v>
      </c>
      <c r="C6" s="207">
        <f>SUM('صادر وارد شهرية  (2)'!D4+'صادر وارد شهرية  (2)'!E4)</f>
        <v>119676</v>
      </c>
      <c r="D6" s="207">
        <f>SUM('صادر وارد شهرية  (2)'!B4+'صادر وارد شهرية  (2)'!C4)</f>
        <v>0</v>
      </c>
      <c r="E6" s="206">
        <f>SUM(D6-C6)/C6</f>
        <v>-1</v>
      </c>
      <c r="F6" s="205">
        <f t="shared" ref="F6:F12" si="0">SUM(D6-C6)</f>
        <v>-119676</v>
      </c>
      <c r="G6" s="204"/>
      <c r="H6" s="280" t="s">
        <v>6</v>
      </c>
      <c r="I6" s="279">
        <f>SUM('صادر وارد شهرية  (2)'!D84+'صادر وارد شهرية  (2)'!E84)</f>
        <v>273050.17</v>
      </c>
      <c r="J6" s="278">
        <f>SUM('صادر وارد شهرية  (2)'!B84+'صادر وارد شهرية  (2)'!C84)</f>
        <v>0</v>
      </c>
      <c r="K6" s="267">
        <v>1</v>
      </c>
      <c r="L6" s="277">
        <f t="shared" ref="L6:L18" si="1">SUM(J6-I6)</f>
        <v>-273050.17</v>
      </c>
    </row>
    <row r="7" spans="2:18">
      <c r="B7" s="276" t="s">
        <v>7</v>
      </c>
      <c r="C7" s="207">
        <f>SUM('صادر وارد شهرية  (2)'!D5+'صادر وارد شهرية  (2)'!E5)</f>
        <v>98306</v>
      </c>
      <c r="D7" s="207">
        <f>SUM('صادر وارد شهرية  (2)'!B5+'صادر وارد شهرية  (2)'!C5)</f>
        <v>103896</v>
      </c>
      <c r="E7" s="206">
        <f t="shared" ref="E7:E9" si="2">SUM(D7-C7)/C7</f>
        <v>5.6863263686855327E-2</v>
      </c>
      <c r="F7" s="256">
        <f t="shared" si="0"/>
        <v>5590</v>
      </c>
      <c r="G7" s="204"/>
      <c r="H7" s="276" t="s">
        <v>8</v>
      </c>
      <c r="I7" s="279">
        <f>SUM('صادر وارد شهرية  (2)'!D85+'صادر وارد شهرية  (2)'!E85)</f>
        <v>24650.912</v>
      </c>
      <c r="J7" s="278">
        <f>SUM('صادر وارد شهرية  (2)'!B85+'صادر وارد شهرية  (2)'!C85)</f>
        <v>129775.19500000001</v>
      </c>
      <c r="K7" s="267">
        <f t="shared" ref="K7:K9" si="3">SUM(J7-I7)/I7</f>
        <v>4.2645190165783724</v>
      </c>
      <c r="L7" s="256">
        <f t="shared" si="1"/>
        <v>105124.28300000001</v>
      </c>
    </row>
    <row r="8" spans="2:18">
      <c r="B8" s="276" t="s">
        <v>9</v>
      </c>
      <c r="C8" s="207">
        <f>SUM('صادر وارد شهرية  (2)'!D6+'صادر وارد شهرية  (2)'!E6)</f>
        <v>163806</v>
      </c>
      <c r="D8" s="207">
        <f>SUM('صادر وارد شهرية  (2)'!B6+'صادر وارد شهرية  (2)'!C6)</f>
        <v>83016</v>
      </c>
      <c r="E8" s="206">
        <f t="shared" si="2"/>
        <v>-0.49320537709241419</v>
      </c>
      <c r="F8" s="256">
        <f t="shared" si="0"/>
        <v>-80790</v>
      </c>
      <c r="G8" s="204"/>
      <c r="H8" s="209" t="s">
        <v>10</v>
      </c>
      <c r="I8" s="279">
        <f>SUM('صادر وارد شهرية  (2)'!D86+'صادر وارد شهرية  (2)'!E86)</f>
        <v>40382.027999999998</v>
      </c>
      <c r="J8" s="278">
        <f>SUM('صادر وارد شهرية  (2)'!B86+'صادر وارد شهرية  (2)'!C86)</f>
        <v>80084.243000000002</v>
      </c>
      <c r="K8" s="267">
        <f t="shared" si="3"/>
        <v>0.98316545667295374</v>
      </c>
      <c r="L8" s="205">
        <f t="shared" si="1"/>
        <v>39702.215000000004</v>
      </c>
    </row>
    <row r="9" spans="2:18">
      <c r="B9" s="209" t="s">
        <v>11</v>
      </c>
      <c r="C9" s="207">
        <f>SUM('صادر وارد شهرية  (2)'!D7+'صادر وارد شهرية  (2)'!E7)</f>
        <v>7054</v>
      </c>
      <c r="D9" s="207">
        <f>SUM('صادر وارد شهرية  (2)'!B7+'صادر وارد شهرية  (2)'!C7)</f>
        <v>0</v>
      </c>
      <c r="E9" s="206">
        <f t="shared" si="2"/>
        <v>-1</v>
      </c>
      <c r="F9" s="205">
        <f t="shared" si="0"/>
        <v>-7054</v>
      </c>
      <c r="G9" s="204"/>
      <c r="H9" s="209" t="s">
        <v>12</v>
      </c>
      <c r="I9" s="279">
        <f>SUM('صادر وارد شهرية  (2)'!D87+'صادر وارد شهرية  (2)'!E87)</f>
        <v>31290.922999999999</v>
      </c>
      <c r="J9" s="278">
        <f>SUM('صادر وارد شهرية  (2)'!B87+'صادر وارد شهرية  (2)'!C87)</f>
        <v>52770.650999999903</v>
      </c>
      <c r="K9" s="267">
        <f t="shared" si="3"/>
        <v>0.68645236191977799</v>
      </c>
      <c r="L9" s="205">
        <f t="shared" si="1"/>
        <v>21479.727999999905</v>
      </c>
      <c r="O9" s="237"/>
    </row>
    <row r="10" spans="2:18">
      <c r="B10" s="209" t="s">
        <v>95</v>
      </c>
      <c r="C10" s="207">
        <f>SUM('صادر وارد شهرية  (2)'!D8+'صادر وارد شهرية  (2)'!E8)</f>
        <v>0</v>
      </c>
      <c r="D10" s="207">
        <f>SUM('صادر وارد شهرية  (2)'!B8+'صادر وارد شهرية  (2)'!C8)</f>
        <v>135737</v>
      </c>
      <c r="E10" s="206">
        <v>1</v>
      </c>
      <c r="F10" s="205">
        <f t="shared" si="0"/>
        <v>135737</v>
      </c>
      <c r="G10" s="204"/>
      <c r="H10" s="209" t="s">
        <v>14</v>
      </c>
      <c r="I10" s="279">
        <f>SUM('صادر وارد شهرية  (2)'!D88+'صادر وارد شهرية  (2)'!E88)</f>
        <v>0</v>
      </c>
      <c r="J10" s="278">
        <f>SUM('صادر وارد شهرية  (2)'!B88+'صادر وارد شهرية  (2)'!C88)</f>
        <v>0</v>
      </c>
      <c r="K10" s="267">
        <v>0</v>
      </c>
      <c r="L10" s="205">
        <f t="shared" si="1"/>
        <v>0</v>
      </c>
      <c r="O10" s="237"/>
    </row>
    <row r="11" spans="2:18">
      <c r="B11" s="209" t="s">
        <v>13</v>
      </c>
      <c r="C11" s="207">
        <f>SUM('صادر وارد شهرية  (2)'!D9+'صادر وارد شهرية  (2)'!E9)</f>
        <v>0</v>
      </c>
      <c r="D11" s="207">
        <f>SUM('صادر وارد شهرية  (2)'!B9+'صادر وارد شهرية  (2)'!C9)</f>
        <v>43183</v>
      </c>
      <c r="E11" s="206">
        <v>1</v>
      </c>
      <c r="F11" s="205">
        <f t="shared" si="0"/>
        <v>43183</v>
      </c>
      <c r="G11" s="204"/>
      <c r="H11" s="209" t="s">
        <v>16</v>
      </c>
      <c r="I11" s="279">
        <f>SUM('صادر وارد شهرية  (2)'!D89+'صادر وارد شهرية  (2)'!E89)</f>
        <v>0</v>
      </c>
      <c r="J11" s="278">
        <f>SUM('صادر وارد شهرية  (2)'!B89+'صادر وارد شهرية  (2)'!C89)</f>
        <v>0</v>
      </c>
      <c r="K11" s="267">
        <v>0</v>
      </c>
      <c r="L11" s="205">
        <f t="shared" si="1"/>
        <v>0</v>
      </c>
      <c r="O11" s="237"/>
      <c r="P11" s="237"/>
      <c r="Q11" s="237"/>
      <c r="R11" s="237"/>
    </row>
    <row r="12" spans="2:18">
      <c r="B12" s="275" t="s">
        <v>15</v>
      </c>
      <c r="C12" s="274">
        <f>SUM(C6:C11)</f>
        <v>388842</v>
      </c>
      <c r="D12" s="274">
        <f>SUM(D6:D11)</f>
        <v>365832</v>
      </c>
      <c r="E12" s="273">
        <f>SUM(D12-C12)/C12</f>
        <v>-5.917570632802012E-2</v>
      </c>
      <c r="F12" s="272">
        <f t="shared" si="0"/>
        <v>-23010</v>
      </c>
      <c r="G12" s="204"/>
      <c r="H12" s="209" t="s">
        <v>86</v>
      </c>
      <c r="I12" s="279">
        <f>SUM('صادر وارد شهرية  (2)'!D90+'صادر وارد شهرية  (2)'!E90)</f>
        <v>0</v>
      </c>
      <c r="J12" s="278">
        <f>SUM('صادر وارد شهرية  (2)'!B90+'صادر وارد شهرية  (2)'!C90)</f>
        <v>0</v>
      </c>
      <c r="K12" s="267">
        <v>0</v>
      </c>
      <c r="L12" s="205">
        <f t="shared" si="1"/>
        <v>0</v>
      </c>
      <c r="O12" s="237"/>
      <c r="P12" s="237"/>
      <c r="Q12" s="237"/>
      <c r="R12" s="237"/>
    </row>
    <row r="13" spans="2:18">
      <c r="B13" s="271"/>
      <c r="C13" s="270"/>
      <c r="D13" s="270"/>
      <c r="E13" s="269"/>
      <c r="F13" s="268"/>
      <c r="G13" s="204"/>
      <c r="H13" s="209" t="s">
        <v>17</v>
      </c>
      <c r="I13" s="279">
        <f>SUM('صادر وارد شهرية  (2)'!D91+'صادر وارد شهرية  (2)'!E91)</f>
        <v>0</v>
      </c>
      <c r="J13" s="278">
        <f>SUM('صادر وارد شهرية  (2)'!B91+'صادر وارد شهرية  (2)'!C91)</f>
        <v>2103.723</v>
      </c>
      <c r="K13" s="267">
        <v>1</v>
      </c>
      <c r="L13" s="205">
        <f t="shared" si="1"/>
        <v>2103.723</v>
      </c>
      <c r="O13" s="237"/>
      <c r="P13" s="237"/>
      <c r="Q13" s="237"/>
      <c r="R13" s="237"/>
    </row>
    <row r="14" spans="2:18">
      <c r="G14" s="204"/>
      <c r="H14" s="209" t="s">
        <v>19</v>
      </c>
      <c r="I14" s="279">
        <f>SUM('صادر وارد شهرية  (2)'!D92+'صادر وارد شهرية  (2)'!E92)</f>
        <v>0</v>
      </c>
      <c r="J14" s="278">
        <f>SUM('صادر وارد شهرية  (2)'!B92+'صادر وارد شهرية  (2)'!C92)</f>
        <v>0</v>
      </c>
      <c r="K14" s="267">
        <v>0</v>
      </c>
      <c r="L14" s="205">
        <f t="shared" si="1"/>
        <v>0</v>
      </c>
      <c r="O14" s="238"/>
      <c r="P14" s="237"/>
      <c r="Q14" s="237"/>
      <c r="R14" s="237"/>
    </row>
    <row r="15" spans="2:18">
      <c r="B15" s="380" t="s">
        <v>18</v>
      </c>
      <c r="C15" s="381"/>
      <c r="D15" s="381"/>
      <c r="E15" s="381"/>
      <c r="F15" s="382"/>
      <c r="G15" s="204"/>
      <c r="H15" s="209" t="s">
        <v>20</v>
      </c>
      <c r="I15" s="279">
        <f>SUM('صادر وارد شهرية  (2)'!D93+'صادر وارد شهرية  (2)'!E93)</f>
        <v>0</v>
      </c>
      <c r="J15" s="278">
        <f>SUM('صادر وارد شهرية  (2)'!B93+'صادر وارد شهرية  (2)'!C93)</f>
        <v>32962.339</v>
      </c>
      <c r="K15" s="267">
        <v>1</v>
      </c>
      <c r="L15" s="205">
        <f t="shared" si="1"/>
        <v>32962.339</v>
      </c>
      <c r="N15" s="232"/>
      <c r="O15" s="237"/>
      <c r="P15" s="237"/>
      <c r="Q15" s="237"/>
      <c r="R15" s="237"/>
    </row>
    <row r="16" spans="2:18">
      <c r="B16" s="220" t="s">
        <v>2</v>
      </c>
      <c r="C16" s="220">
        <v>2025</v>
      </c>
      <c r="D16" s="220">
        <v>2026</v>
      </c>
      <c r="E16" s="219" t="s">
        <v>3</v>
      </c>
      <c r="F16" s="218" t="s">
        <v>4</v>
      </c>
      <c r="G16" s="204"/>
      <c r="H16" s="209" t="s">
        <v>56</v>
      </c>
      <c r="I16" s="279">
        <f>SUM('صادر وارد شهرية  (2)'!D94+'صادر وارد شهرية  (2)'!E94)</f>
        <v>0</v>
      </c>
      <c r="J16" s="278">
        <f>SUM('صادر وارد شهرية  (2)'!B94+'صادر وارد شهرية  (2)'!C94)</f>
        <v>0</v>
      </c>
      <c r="K16" s="267">
        <v>0</v>
      </c>
      <c r="L16" s="205">
        <f t="shared" si="1"/>
        <v>0</v>
      </c>
      <c r="O16" s="238"/>
      <c r="P16" s="237"/>
      <c r="Q16" s="237"/>
      <c r="R16" s="237"/>
    </row>
    <row r="17" spans="2:18">
      <c r="B17" s="209" t="s">
        <v>21</v>
      </c>
      <c r="C17" s="207">
        <f>SUM('صادر وارد شهرية  (2)'!D16+'صادر وارد شهرية  (2)'!E16)</f>
        <v>40210</v>
      </c>
      <c r="D17" s="207">
        <f>SUM('صادر وارد شهرية  (2)'!B16+'صادر وارد شهرية  (2)'!C16)</f>
        <v>41760</v>
      </c>
      <c r="E17" s="206">
        <f>SUM(D17-C17)/C17</f>
        <v>3.8547624968913202E-2</v>
      </c>
      <c r="F17" s="205">
        <f t="shared" ref="F17:F29" si="4">SUM(D17-C17)</f>
        <v>1550</v>
      </c>
      <c r="G17" s="204"/>
      <c r="H17" s="209" t="s">
        <v>91</v>
      </c>
      <c r="I17" s="279">
        <v>0</v>
      </c>
      <c r="J17" s="278">
        <f>SUM('صادر وارد شهرية  (2)'!B95+'صادر وارد شهرية  (2)'!C95)</f>
        <v>62000</v>
      </c>
      <c r="K17" s="267">
        <v>1</v>
      </c>
      <c r="L17" s="205">
        <f t="shared" si="1"/>
        <v>62000</v>
      </c>
      <c r="N17" s="232"/>
      <c r="O17" s="238"/>
      <c r="P17" s="237"/>
      <c r="Q17" s="237"/>
      <c r="R17" s="237"/>
    </row>
    <row r="18" spans="2:18" ht="15.75">
      <c r="B18" s="209" t="s">
        <v>22</v>
      </c>
      <c r="C18" s="207">
        <f>SUM('صادر وارد شهرية  (2)'!D17+'صادر وارد شهرية  (2)'!E17)</f>
        <v>11014</v>
      </c>
      <c r="D18" s="207">
        <f>SUM('صادر وارد شهرية  (2)'!B17+'صادر وارد شهرية  (2)'!C17)</f>
        <v>16395</v>
      </c>
      <c r="E18" s="206">
        <f t="shared" ref="E18:E27" si="5">SUM(D18-C18)/C18</f>
        <v>0.48856001452696568</v>
      </c>
      <c r="F18" s="205">
        <f t="shared" si="4"/>
        <v>5381</v>
      </c>
      <c r="G18" s="204"/>
      <c r="H18" s="266" t="s">
        <v>23</v>
      </c>
      <c r="I18" s="265">
        <f>SUM(I6:I17)</f>
        <v>369374.033</v>
      </c>
      <c r="J18" s="265">
        <f>SUM(J6:J17)</f>
        <v>359696.1509999999</v>
      </c>
      <c r="K18" s="264">
        <f>SUM(J18-I18)/I18</f>
        <v>-2.6200764361798273E-2</v>
      </c>
      <c r="L18" s="263">
        <f t="shared" si="1"/>
        <v>-9677.8820000000997</v>
      </c>
      <c r="N18" s="232"/>
      <c r="O18" s="238"/>
      <c r="P18" s="237"/>
      <c r="Q18" s="237"/>
      <c r="R18" s="237"/>
    </row>
    <row r="19" spans="2:18">
      <c r="B19" s="209" t="s">
        <v>24</v>
      </c>
      <c r="C19" s="207">
        <f>SUM('صادر وارد شهرية  (2)'!D18+'صادر وارد شهرية  (2)'!E18)</f>
        <v>9184</v>
      </c>
      <c r="D19" s="207">
        <f>SUM('صادر وارد شهرية  (2)'!B18+'صادر وارد شهرية  (2)'!C18)</f>
        <v>5412</v>
      </c>
      <c r="E19" s="206">
        <f t="shared" si="5"/>
        <v>-0.4107142857142857</v>
      </c>
      <c r="F19" s="205">
        <f t="shared" si="4"/>
        <v>-3772</v>
      </c>
      <c r="G19" s="204"/>
      <c r="N19" s="232"/>
      <c r="O19" s="237"/>
      <c r="P19" s="237"/>
      <c r="Q19" s="237"/>
      <c r="R19" s="237"/>
    </row>
    <row r="20" spans="2:18">
      <c r="B20" s="209" t="s">
        <v>96</v>
      </c>
      <c r="C20" s="207">
        <f>SUM('صادر وارد شهرية  (2)'!D19+'صادر وارد شهرية  (2)'!E19)</f>
        <v>0</v>
      </c>
      <c r="D20" s="207">
        <f>SUM('صادر وارد شهرية  (2)'!B19+'صادر وارد شهرية  (2)'!C19)</f>
        <v>0</v>
      </c>
      <c r="E20" s="206">
        <v>0</v>
      </c>
      <c r="F20" s="205">
        <f t="shared" si="4"/>
        <v>0</v>
      </c>
      <c r="G20" s="204"/>
      <c r="H20" s="386" t="s">
        <v>25</v>
      </c>
      <c r="I20" s="387"/>
      <c r="J20" s="387"/>
      <c r="K20" s="387"/>
      <c r="L20" s="388"/>
      <c r="O20" s="238"/>
      <c r="P20" s="238"/>
      <c r="Q20" s="237"/>
      <c r="R20" s="237"/>
    </row>
    <row r="21" spans="2:18">
      <c r="B21" s="209" t="s">
        <v>97</v>
      </c>
      <c r="C21" s="207">
        <f>SUM('صادر وارد شهرية  (2)'!D20+'صادر وارد شهرية  (2)'!E20)</f>
        <v>0</v>
      </c>
      <c r="D21" s="207">
        <f>SUM('صادر وارد شهرية  (2)'!B20+'صادر وارد شهرية  (2)'!C20)</f>
        <v>0</v>
      </c>
      <c r="E21" s="206">
        <v>0</v>
      </c>
      <c r="F21" s="205">
        <f t="shared" si="4"/>
        <v>0</v>
      </c>
      <c r="G21" s="204"/>
      <c r="H21" s="262" t="s">
        <v>2</v>
      </c>
      <c r="I21" s="262">
        <v>2025</v>
      </c>
      <c r="J21" s="262">
        <v>2026</v>
      </c>
      <c r="K21" s="261" t="s">
        <v>3</v>
      </c>
      <c r="L21" s="260" t="s">
        <v>4</v>
      </c>
      <c r="O21" s="238"/>
      <c r="P21" s="237"/>
      <c r="Q21" s="237"/>
      <c r="R21" s="237"/>
    </row>
    <row r="22" spans="2:18">
      <c r="B22" s="209" t="s">
        <v>100</v>
      </c>
      <c r="C22" s="207">
        <f>SUM('صادر وارد شهرية  (2)'!D21+'صادر وارد شهرية  (2)'!E21)</f>
        <v>1547</v>
      </c>
      <c r="D22" s="207">
        <f>SUM('صادر وارد شهرية  (2)'!B21+'صادر وارد شهرية  (2)'!C21)</f>
        <v>4505</v>
      </c>
      <c r="E22" s="206">
        <f t="shared" si="5"/>
        <v>1.9120879120879122</v>
      </c>
      <c r="F22" s="205">
        <f t="shared" si="4"/>
        <v>2958</v>
      </c>
      <c r="G22" s="204"/>
      <c r="H22" s="239" t="s">
        <v>27</v>
      </c>
      <c r="I22" s="207">
        <f>SUM('صادر وارد شهرية  (2)'!D63+'صادر وارد شهرية  (2)'!E63)</f>
        <v>30280</v>
      </c>
      <c r="J22" s="207">
        <f>SUM('صادر وارد شهرية  (2)'!B63+'صادر وارد شهرية  (2)'!C63)</f>
        <v>38364</v>
      </c>
      <c r="K22" s="206">
        <f>SUM(J22-I22)/I22</f>
        <v>0.26697490092470277</v>
      </c>
      <c r="L22" s="205">
        <f>SUM(J22-I22)</f>
        <v>8084</v>
      </c>
      <c r="O22" s="238"/>
      <c r="P22" s="237"/>
      <c r="Q22" s="237"/>
      <c r="R22" s="237"/>
    </row>
    <row r="23" spans="2:18">
      <c r="B23" s="209" t="s">
        <v>26</v>
      </c>
      <c r="C23" s="207">
        <f>SUM('صادر وارد شهرية  (2)'!D22+'صادر وارد شهرية  (2)'!E22)</f>
        <v>542</v>
      </c>
      <c r="D23" s="207">
        <f>SUM('صادر وارد شهرية  (2)'!B22+'صادر وارد شهرية  (2)'!C22)</f>
        <v>1526</v>
      </c>
      <c r="E23" s="206">
        <f t="shared" si="5"/>
        <v>1.8154981549815499</v>
      </c>
      <c r="F23" s="205">
        <f t="shared" si="4"/>
        <v>984</v>
      </c>
      <c r="G23" s="204"/>
      <c r="H23" s="257" t="s">
        <v>29</v>
      </c>
      <c r="I23" s="259">
        <f>SUM('صادر وارد شهرية  (2)'!D76+'صادر وارد شهرية  (2)'!E76)</f>
        <v>410</v>
      </c>
      <c r="J23" s="208">
        <f>SUM('صادر وارد شهرية  (2)'!B76+'صادر وارد شهرية  (2)'!C76)</f>
        <v>573</v>
      </c>
      <c r="K23" s="206">
        <f>SUM(J23-I23)/I23</f>
        <v>0.39756097560975612</v>
      </c>
      <c r="L23" s="256">
        <f>SUM(J23-I23)</f>
        <v>163</v>
      </c>
      <c r="O23" s="238"/>
      <c r="P23" s="237"/>
      <c r="Q23" s="237"/>
      <c r="R23" s="237"/>
    </row>
    <row r="24" spans="2:18">
      <c r="B24" s="209" t="s">
        <v>28</v>
      </c>
      <c r="C24" s="207">
        <f>SUM('صادر وارد شهرية  (2)'!D23+'صادر وارد شهرية  (2)'!E23)</f>
        <v>0</v>
      </c>
      <c r="D24" s="207">
        <f>SUM('صادر وارد شهرية  (2)'!B23+'صادر وارد شهرية  (2)'!C23)</f>
        <v>0</v>
      </c>
      <c r="E24" s="206">
        <v>0</v>
      </c>
      <c r="F24" s="205">
        <f t="shared" si="4"/>
        <v>0</v>
      </c>
      <c r="G24" s="204"/>
      <c r="H24" s="257" t="s">
        <v>57</v>
      </c>
      <c r="I24" s="208">
        <f>SUM('صادر وارد شهرية  (2)'!D69+'صادر وارد شهرية  (2)'!E69)</f>
        <v>6045</v>
      </c>
      <c r="J24" s="208">
        <f>SUM('صادر وارد شهرية  (2)'!B69+'صادر وارد شهرية  (2)'!C69)</f>
        <v>9822</v>
      </c>
      <c r="K24" s="206">
        <f>SUM(J24-I24)/I24</f>
        <v>0.62481389578163771</v>
      </c>
      <c r="L24" s="256">
        <f>SUM(J24-I24)</f>
        <v>3777</v>
      </c>
      <c r="O24" s="258"/>
      <c r="P24" s="237"/>
      <c r="Q24" s="237"/>
      <c r="R24" s="237"/>
    </row>
    <row r="25" spans="2:18">
      <c r="B25" s="209" t="s">
        <v>30</v>
      </c>
      <c r="C25" s="207">
        <f>SUM('صادر وارد شهرية  (2)'!D24+'صادر وارد شهرية  (2)'!E24)</f>
        <v>838</v>
      </c>
      <c r="D25" s="207">
        <f>SUM('صادر وارد شهرية  (2)'!B24+'صادر وارد شهرية  (2)'!C24)</f>
        <v>9256</v>
      </c>
      <c r="E25" s="206">
        <f t="shared" si="5"/>
        <v>10.045346062052506</v>
      </c>
      <c r="F25" s="205">
        <f t="shared" si="4"/>
        <v>8418</v>
      </c>
      <c r="G25" s="204"/>
      <c r="H25" s="239" t="s">
        <v>32</v>
      </c>
      <c r="I25" s="207">
        <f>SUM('صادر وارد شهرية  (2)'!D57+'صادر وارد شهرية  (2)'!E57)</f>
        <v>88525.093999999895</v>
      </c>
      <c r="J25" s="207">
        <f>SUM('صادر وارد شهرية  (2)'!B57+'صادر وارد شهرية  (2)'!C57)</f>
        <v>161403.08000000002</v>
      </c>
      <c r="K25" s="206">
        <f>SUM(J25-I25)/I25</f>
        <v>0.82324663784034169</v>
      </c>
      <c r="L25" s="205">
        <f>SUM(J25-I25)</f>
        <v>72877.986000000121</v>
      </c>
      <c r="O25" s="238"/>
      <c r="P25" s="238"/>
      <c r="Q25" s="237"/>
      <c r="R25" s="237"/>
    </row>
    <row r="26" spans="2:18" s="252" customFormat="1">
      <c r="B26" s="209" t="s">
        <v>31</v>
      </c>
      <c r="C26" s="207">
        <f>SUM('صادر وارد شهرية  (2)'!D25+'صادر وارد شهرية  (2)'!E25)</f>
        <v>0</v>
      </c>
      <c r="D26" s="207">
        <f>SUM('صادر وارد شهرية  (2)'!B25+'صادر وارد شهرية  (2)'!C25)</f>
        <v>0</v>
      </c>
      <c r="E26" s="206">
        <v>0</v>
      </c>
      <c r="F26" s="205">
        <f t="shared" si="4"/>
        <v>0</v>
      </c>
      <c r="G26" s="255"/>
      <c r="H26" s="251" t="s">
        <v>34</v>
      </c>
      <c r="I26" s="250">
        <f>SUM(I25:I25)</f>
        <v>88525.093999999895</v>
      </c>
      <c r="J26" s="250">
        <f>SUM(J25:J25)</f>
        <v>161403.08000000002</v>
      </c>
      <c r="K26" s="249">
        <f>SUM(J26-I26)/I26</f>
        <v>0.82324663784034169</v>
      </c>
      <c r="L26" s="248">
        <f>SUM(J26-I26)</f>
        <v>72877.986000000121</v>
      </c>
      <c r="O26" s="254"/>
      <c r="P26" s="253"/>
      <c r="Q26" s="253"/>
      <c r="R26" s="253"/>
    </row>
    <row r="27" spans="2:18">
      <c r="B27" s="209" t="s">
        <v>33</v>
      </c>
      <c r="C27" s="207">
        <f>SUM('صادر وارد شهرية  (2)'!D26+'صادر وارد شهرية  (2)'!E26)</f>
        <v>449</v>
      </c>
      <c r="D27" s="207">
        <f>SUM('صادر وارد شهرية  (2)'!B26+'صادر وارد شهرية  (2)'!C26)</f>
        <v>0</v>
      </c>
      <c r="E27" s="206">
        <f t="shared" si="5"/>
        <v>-1</v>
      </c>
      <c r="F27" s="205">
        <f t="shared" si="4"/>
        <v>-449</v>
      </c>
      <c r="G27" s="204"/>
      <c r="N27" s="232"/>
      <c r="O27" s="237"/>
      <c r="P27" s="237"/>
      <c r="Q27" s="237"/>
      <c r="R27" s="237"/>
    </row>
    <row r="28" spans="2:18">
      <c r="B28" s="209" t="s">
        <v>35</v>
      </c>
      <c r="C28" s="207">
        <f>SUM('صادر وارد شهرية  (2)'!D27+'صادر وارد شهرية  (2)'!E27)</f>
        <v>0</v>
      </c>
      <c r="D28" s="207">
        <f>SUM('صادر وارد شهرية  (2)'!B27+'صادر وارد شهرية  (2)'!C27)</f>
        <v>1</v>
      </c>
      <c r="E28" s="206">
        <v>1</v>
      </c>
      <c r="F28" s="205">
        <f t="shared" si="4"/>
        <v>1</v>
      </c>
      <c r="G28" s="204"/>
      <c r="H28" s="389" t="s">
        <v>37</v>
      </c>
      <c r="I28" s="389"/>
      <c r="J28" s="389"/>
      <c r="K28" s="389"/>
      <c r="L28" s="389"/>
      <c r="O28" s="237"/>
      <c r="P28" s="237"/>
      <c r="Q28" s="237"/>
      <c r="R28" s="237"/>
    </row>
    <row r="29" spans="2:18">
      <c r="B29" s="246" t="s">
        <v>36</v>
      </c>
      <c r="C29" s="245">
        <f>SUM(C17:C28)</f>
        <v>63784</v>
      </c>
      <c r="D29" s="245">
        <f>SUM(D17:D28)</f>
        <v>78855</v>
      </c>
      <c r="E29" s="244">
        <f>SUM(D29-C29)/C29</f>
        <v>0.23628182616330115</v>
      </c>
      <c r="F29" s="243">
        <f t="shared" si="4"/>
        <v>15071</v>
      </c>
      <c r="G29" s="204"/>
      <c r="H29" s="242" t="s">
        <v>2</v>
      </c>
      <c r="I29" s="242">
        <v>2025</v>
      </c>
      <c r="J29" s="242">
        <v>2026</v>
      </c>
      <c r="K29" s="241" t="s">
        <v>3</v>
      </c>
      <c r="L29" s="240" t="s">
        <v>4</v>
      </c>
      <c r="O29" s="247"/>
      <c r="P29" s="237"/>
      <c r="Q29" s="237"/>
      <c r="R29" s="237"/>
    </row>
    <row r="30" spans="2:18">
      <c r="G30" s="204"/>
      <c r="H30" s="239" t="s">
        <v>39</v>
      </c>
      <c r="I30" s="207">
        <v>5056</v>
      </c>
      <c r="J30" s="207">
        <v>3933</v>
      </c>
      <c r="K30" s="206">
        <f>SUM(J30-I30)/I30</f>
        <v>-0.22211234177215189</v>
      </c>
      <c r="L30" s="205">
        <f>SUM(J30-I30)</f>
        <v>-1123</v>
      </c>
      <c r="N30" s="232"/>
      <c r="O30" s="238"/>
      <c r="P30" s="237"/>
      <c r="Q30" s="237"/>
      <c r="R30" s="237"/>
    </row>
    <row r="31" spans="2:18">
      <c r="B31" s="380" t="s">
        <v>38</v>
      </c>
      <c r="C31" s="381"/>
      <c r="D31" s="381"/>
      <c r="E31" s="381"/>
      <c r="F31" s="382"/>
      <c r="G31" s="204"/>
      <c r="N31" s="236"/>
      <c r="O31" s="238"/>
      <c r="P31" s="237"/>
      <c r="Q31" s="237"/>
      <c r="R31" s="237"/>
    </row>
    <row r="32" spans="2:18">
      <c r="B32" s="220" t="s">
        <v>2</v>
      </c>
      <c r="C32" s="220">
        <v>2025</v>
      </c>
      <c r="D32" s="220">
        <v>2026</v>
      </c>
      <c r="E32" s="219" t="s">
        <v>3</v>
      </c>
      <c r="F32" s="218" t="s">
        <v>4</v>
      </c>
      <c r="G32" s="204"/>
      <c r="H32" s="377" t="s">
        <v>101</v>
      </c>
      <c r="I32" s="378"/>
      <c r="J32" s="378"/>
      <c r="K32" s="378"/>
      <c r="L32" s="379"/>
      <c r="N32" s="232"/>
      <c r="O32" s="236"/>
    </row>
    <row r="33" spans="2:15">
      <c r="B33" s="209" t="s">
        <v>40</v>
      </c>
      <c r="C33" s="235">
        <f>SUM(C12)</f>
        <v>388842</v>
      </c>
      <c r="D33" s="235">
        <f>SUM(D12)</f>
        <v>365832</v>
      </c>
      <c r="E33" s="206">
        <f>SUM(D33-C33)/C33</f>
        <v>-5.917570632802012E-2</v>
      </c>
      <c r="F33" s="205">
        <f>SUM(D33-C33)</f>
        <v>-23010</v>
      </c>
      <c r="G33" s="204"/>
      <c r="H33" s="234" t="s">
        <v>2</v>
      </c>
      <c r="I33" s="234">
        <v>2025</v>
      </c>
      <c r="J33" s="234">
        <v>2026</v>
      </c>
      <c r="K33" s="234" t="s">
        <v>3</v>
      </c>
      <c r="L33" s="233" t="s">
        <v>4</v>
      </c>
      <c r="O33" s="232"/>
    </row>
    <row r="34" spans="2:15" ht="15.75">
      <c r="B34" s="209" t="s">
        <v>41</v>
      </c>
      <c r="C34" s="208">
        <f>SUM(C29)</f>
        <v>63784</v>
      </c>
      <c r="D34" s="208">
        <f>SUM(D29)</f>
        <v>78855</v>
      </c>
      <c r="E34" s="206">
        <f>SUM(D34-C34)/C34</f>
        <v>0.23628182616330115</v>
      </c>
      <c r="F34" s="205">
        <f>SUM(D34-C34)</f>
        <v>15071</v>
      </c>
      <c r="G34" s="204"/>
      <c r="H34" s="231" t="s">
        <v>43</v>
      </c>
      <c r="I34" s="223">
        <f>SUM(I35:I37)</f>
        <v>919551.12699999998</v>
      </c>
      <c r="J34" s="223">
        <f>SUM(J37+J36+J35)</f>
        <v>980453.23099999991</v>
      </c>
      <c r="K34" s="230">
        <f t="shared" ref="K34:K41" si="6">SUM(J34-I34)/I34</f>
        <v>6.6230253230933109E-2</v>
      </c>
      <c r="L34" s="229">
        <f t="shared" ref="L34:L41" si="7">SUM(J34-I34)</f>
        <v>60902.103999999934</v>
      </c>
      <c r="N34" s="232"/>
    </row>
    <row r="35" spans="2:15" ht="15.75">
      <c r="B35" s="209" t="s">
        <v>42</v>
      </c>
      <c r="C35" s="208">
        <f>SUM('صادر وارد شهرية  (2)'!D34+'صادر وارد شهرية  (2)'!E34)</f>
        <v>9026</v>
      </c>
      <c r="D35" s="208">
        <f>SUM('صادر وارد شهرية  (2)'!B34+'صادر وارد شهرية  (2)'!C34)</f>
        <v>14667</v>
      </c>
      <c r="E35" s="206">
        <f>SUM(D35-C35)/C35</f>
        <v>0.62497230223797917</v>
      </c>
      <c r="F35" s="205">
        <f>SUM(D35-C35)</f>
        <v>5641</v>
      </c>
      <c r="G35" s="204"/>
      <c r="H35" s="224" t="s">
        <v>45</v>
      </c>
      <c r="I35" s="223">
        <f>SUM(C36)</f>
        <v>461652</v>
      </c>
      <c r="J35" s="223">
        <f>SUM(D36)</f>
        <v>459354</v>
      </c>
      <c r="K35" s="222">
        <f t="shared" si="6"/>
        <v>-4.9777754672350599E-3</v>
      </c>
      <c r="L35" s="221">
        <f t="shared" si="7"/>
        <v>-2298</v>
      </c>
    </row>
    <row r="36" spans="2:15" ht="15.75">
      <c r="B36" s="228" t="s">
        <v>44</v>
      </c>
      <c r="C36" s="227">
        <f>SUM(C33:C35)</f>
        <v>461652</v>
      </c>
      <c r="D36" s="227">
        <f>SUM(D33:D35)</f>
        <v>459354</v>
      </c>
      <c r="E36" s="226">
        <f>SUM(D36-C36)/C36</f>
        <v>-4.9777754672350599E-3</v>
      </c>
      <c r="F36" s="225">
        <f>SUM(D36-C36)</f>
        <v>-2298</v>
      </c>
      <c r="G36" s="204"/>
      <c r="H36" s="224" t="s">
        <v>46</v>
      </c>
      <c r="I36" s="223">
        <f>SUM(I18)</f>
        <v>369374.033</v>
      </c>
      <c r="J36" s="223">
        <f>SUM(J18)</f>
        <v>359696.1509999999</v>
      </c>
      <c r="K36" s="222">
        <f t="shared" si="6"/>
        <v>-2.6200764361798273E-2</v>
      </c>
      <c r="L36" s="221">
        <f t="shared" si="7"/>
        <v>-9677.8820000000997</v>
      </c>
    </row>
    <row r="37" spans="2:15" ht="15.75">
      <c r="G37" s="204"/>
      <c r="H37" s="224" t="s">
        <v>48</v>
      </c>
      <c r="I37" s="223">
        <f>SUM(I26)</f>
        <v>88525.093999999895</v>
      </c>
      <c r="J37" s="223">
        <f>SUM(J26)</f>
        <v>161403.08000000002</v>
      </c>
      <c r="K37" s="222">
        <f t="shared" si="6"/>
        <v>0.82324663784034169</v>
      </c>
      <c r="L37" s="221">
        <f t="shared" si="7"/>
        <v>72877.986000000121</v>
      </c>
    </row>
    <row r="38" spans="2:15">
      <c r="B38" s="380" t="s">
        <v>47</v>
      </c>
      <c r="C38" s="381"/>
      <c r="D38" s="381"/>
      <c r="E38" s="381"/>
      <c r="F38" s="382"/>
      <c r="G38" s="204"/>
      <c r="H38" s="217" t="s">
        <v>49</v>
      </c>
      <c r="I38" s="216">
        <v>35</v>
      </c>
      <c r="J38" s="216">
        <v>31</v>
      </c>
      <c r="K38" s="215">
        <f t="shared" si="6"/>
        <v>-0.11428571428571428</v>
      </c>
      <c r="L38" s="214">
        <f t="shared" si="7"/>
        <v>-4</v>
      </c>
    </row>
    <row r="39" spans="2:15">
      <c r="B39" s="220" t="s">
        <v>2</v>
      </c>
      <c r="C39" s="220">
        <v>2025</v>
      </c>
      <c r="D39" s="220">
        <v>2026</v>
      </c>
      <c r="E39" s="219" t="s">
        <v>3</v>
      </c>
      <c r="F39" s="218" t="s">
        <v>4</v>
      </c>
      <c r="G39" s="204"/>
      <c r="H39" s="217" t="s">
        <v>51</v>
      </c>
      <c r="I39" s="216">
        <v>7</v>
      </c>
      <c r="J39" s="216">
        <v>14</v>
      </c>
      <c r="K39" s="215">
        <f t="shared" si="6"/>
        <v>1</v>
      </c>
      <c r="L39" s="214">
        <f t="shared" si="7"/>
        <v>7</v>
      </c>
    </row>
    <row r="40" spans="2:15" ht="17.25" customHeight="1">
      <c r="B40" s="209" t="s">
        <v>50</v>
      </c>
      <c r="C40" s="208">
        <f>SUM('صادر وارد شهرية  (2)'!D40+'صادر وارد شهرية  (2)'!E40)</f>
        <v>95229</v>
      </c>
      <c r="D40" s="207">
        <f>SUM('صادر وارد شهرية  (2)'!B40+'صادر وارد شهرية  (2)'!C40)</f>
        <v>119163</v>
      </c>
      <c r="E40" s="206">
        <f>SUM(D40-C40)/C40</f>
        <v>0.25133100211070158</v>
      </c>
      <c r="F40" s="205">
        <f>SUM(D40-C40)</f>
        <v>23934</v>
      </c>
      <c r="G40" s="204"/>
      <c r="H40" s="217" t="s">
        <v>53</v>
      </c>
      <c r="I40" s="216">
        <v>91</v>
      </c>
      <c r="J40" s="216">
        <v>123</v>
      </c>
      <c r="K40" s="215">
        <f t="shared" si="6"/>
        <v>0.35164835164835168</v>
      </c>
      <c r="L40" s="214">
        <f t="shared" si="7"/>
        <v>32</v>
      </c>
    </row>
    <row r="41" spans="2:15" ht="15.75">
      <c r="B41" s="209" t="s">
        <v>52</v>
      </c>
      <c r="C41" s="208">
        <f>SUM('صادر وارد شهرية  (2)'!D46+'صادر وارد شهرية  (2)'!E46)</f>
        <v>10980</v>
      </c>
      <c r="D41" s="207">
        <f>SUM('صادر وارد شهرية  (2)'!B46+'صادر وارد شهرية  (2)'!C46)</f>
        <v>7575</v>
      </c>
      <c r="E41" s="206">
        <f>SUM(D41-C41)/C41</f>
        <v>-0.31010928961748635</v>
      </c>
      <c r="F41" s="205">
        <f>SUM(D41-C41)</f>
        <v>-3405</v>
      </c>
      <c r="G41" s="204"/>
      <c r="H41" s="213" t="s">
        <v>55</v>
      </c>
      <c r="I41" s="212">
        <f>SUM(I38:I40)</f>
        <v>133</v>
      </c>
      <c r="J41" s="212">
        <f>SUM(J38:J40)</f>
        <v>168</v>
      </c>
      <c r="K41" s="211">
        <f t="shared" si="6"/>
        <v>0.26315789473684209</v>
      </c>
      <c r="L41" s="210">
        <f t="shared" si="7"/>
        <v>35</v>
      </c>
    </row>
    <row r="42" spans="2:15">
      <c r="B42" s="209" t="s">
        <v>54</v>
      </c>
      <c r="C42" s="208">
        <f>SUM('صادر وارد شهرية  (2)'!D52+'صادر وارد شهرية  (2)'!E52)</f>
        <v>47</v>
      </c>
      <c r="D42" s="207">
        <f>SUM('صادر وارد شهرية  (2)'!B52+'صادر وارد شهرية  (2)'!C52)</f>
        <v>24</v>
      </c>
      <c r="E42" s="206">
        <f>SUM(D42-C42)/C42</f>
        <v>-0.48936170212765956</v>
      </c>
      <c r="F42" s="205">
        <f>SUM(D42-C42)</f>
        <v>-23</v>
      </c>
      <c r="G42" s="204"/>
    </row>
    <row r="43" spans="2:15">
      <c r="G43" s="204"/>
    </row>
    <row r="44" spans="2:15">
      <c r="G44" s="204"/>
    </row>
    <row r="56" spans="12:12">
      <c r="L56" s="298"/>
    </row>
  </sheetData>
  <mergeCells count="8">
    <mergeCell ref="H32:L32"/>
    <mergeCell ref="B38:F38"/>
    <mergeCell ref="B4:F4"/>
    <mergeCell ref="H4:L4"/>
    <mergeCell ref="B15:F15"/>
    <mergeCell ref="H20:L20"/>
    <mergeCell ref="H28:L28"/>
    <mergeCell ref="B31:F31"/>
  </mergeCells>
  <printOptions horizontalCentered="1"/>
  <pageMargins left="0.70866141732283472" right="0.70866141732283472" top="0.74803149606299213" bottom="0.94488188976377963" header="0.31496062992125984" footer="0.19685039370078741"/>
  <pageSetup paperSize="9" scale="70" fitToWidth="0" orientation="landscape" r:id="rId1"/>
  <headerFooter>
    <oddHeader xml:space="preserve">&amp;C&amp;20&amp;K08-021احصائية شهرية &amp;R&amp;"-,غامق"&amp;K08-021شركة العقبة لادارة وتشغيل الموانئ
قسم التميز وتطوير الاداء - شعبة توثيق البيانات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rightToLeft="1" view="pageBreakPreview" topLeftCell="A31" zoomScale="110" zoomScaleNormal="100" zoomScaleSheetLayoutView="110" workbookViewId="0">
      <selection activeCell="C52" sqref="C52"/>
    </sheetView>
  </sheetViews>
  <sheetFormatPr defaultColWidth="9" defaultRowHeight="15"/>
  <cols>
    <col min="1" max="1" width="24.7109375" customWidth="1"/>
    <col min="2" max="2" width="12.85546875" customWidth="1"/>
    <col min="3" max="3" width="12.5703125" customWidth="1"/>
    <col min="4" max="4" width="13" customWidth="1"/>
    <col min="5" max="5" width="13.42578125" customWidth="1"/>
    <col min="6" max="6" width="14.28515625" customWidth="1"/>
  </cols>
  <sheetData>
    <row r="1" spans="1:11">
      <c r="A1" s="414" t="s">
        <v>0</v>
      </c>
      <c r="B1" s="415"/>
      <c r="C1" s="415"/>
      <c r="D1" s="415"/>
      <c r="E1" s="415"/>
      <c r="F1" s="415"/>
      <c r="G1" s="416"/>
    </row>
    <row r="2" spans="1:11">
      <c r="A2" s="130" t="s">
        <v>2</v>
      </c>
      <c r="B2" s="402" t="s">
        <v>92</v>
      </c>
      <c r="C2" s="403"/>
      <c r="D2" s="402" t="s">
        <v>93</v>
      </c>
      <c r="E2" s="403"/>
      <c r="F2" s="192" t="s">
        <v>3</v>
      </c>
      <c r="G2" s="131" t="s">
        <v>4</v>
      </c>
    </row>
    <row r="3" spans="1:11">
      <c r="A3" s="130"/>
      <c r="B3" s="190" t="s">
        <v>87</v>
      </c>
      <c r="C3" s="191" t="s">
        <v>88</v>
      </c>
      <c r="D3" s="191" t="s">
        <v>87</v>
      </c>
      <c r="E3" s="130" t="s">
        <v>88</v>
      </c>
      <c r="F3" s="192"/>
      <c r="G3" s="131"/>
    </row>
    <row r="4" spans="1:11">
      <c r="A4" s="1" t="s">
        <v>5</v>
      </c>
      <c r="B4" s="2">
        <v>0</v>
      </c>
      <c r="C4" s="2">
        <v>0</v>
      </c>
      <c r="D4" s="2">
        <v>119676</v>
      </c>
      <c r="E4" s="2">
        <v>0</v>
      </c>
      <c r="F4" s="294">
        <f t="shared" ref="F4:F11" si="0">(((C4+B4)/(E4+D4))-((1)))</f>
        <v>-1</v>
      </c>
      <c r="G4" s="4">
        <f t="shared" ref="G4:G10" si="1">SUM(B4+C4)-(D4+E4)</f>
        <v>-119676</v>
      </c>
    </row>
    <row r="5" spans="1:11">
      <c r="A5" s="5" t="s">
        <v>7</v>
      </c>
      <c r="B5" s="2">
        <v>103896</v>
      </c>
      <c r="C5" s="6">
        <v>0</v>
      </c>
      <c r="D5" s="6">
        <v>98306</v>
      </c>
      <c r="E5" s="6">
        <v>0</v>
      </c>
      <c r="F5" s="294">
        <f t="shared" si="0"/>
        <v>5.6863263686855348E-2</v>
      </c>
      <c r="G5" s="4">
        <f t="shared" si="1"/>
        <v>5590</v>
      </c>
      <c r="I5" s="137"/>
      <c r="J5" s="138"/>
      <c r="K5" s="137"/>
    </row>
    <row r="6" spans="1:11">
      <c r="A6" s="5" t="s">
        <v>9</v>
      </c>
      <c r="B6" s="2">
        <v>83016</v>
      </c>
      <c r="C6" s="6">
        <v>0</v>
      </c>
      <c r="D6" s="6">
        <v>163806</v>
      </c>
      <c r="E6" s="6">
        <v>0</v>
      </c>
      <c r="F6" s="294">
        <f t="shared" si="0"/>
        <v>-0.49320537709241419</v>
      </c>
      <c r="G6" s="4">
        <f t="shared" si="1"/>
        <v>-80790</v>
      </c>
      <c r="I6" s="137"/>
    </row>
    <row r="7" spans="1:11">
      <c r="A7" s="1" t="s">
        <v>11</v>
      </c>
      <c r="B7" s="2">
        <v>0</v>
      </c>
      <c r="C7" s="2">
        <v>0</v>
      </c>
      <c r="D7" s="2">
        <v>7054</v>
      </c>
      <c r="E7" s="2">
        <v>0</v>
      </c>
      <c r="F7" s="294">
        <f t="shared" si="0"/>
        <v>-1</v>
      </c>
      <c r="G7" s="4">
        <f t="shared" si="1"/>
        <v>-7054</v>
      </c>
      <c r="I7" s="139"/>
      <c r="K7" s="137"/>
    </row>
    <row r="8" spans="1:11">
      <c r="A8" s="1" t="s">
        <v>95</v>
      </c>
      <c r="B8" s="2">
        <v>135737</v>
      </c>
      <c r="C8" s="2">
        <v>0</v>
      </c>
      <c r="D8" s="2">
        <v>0</v>
      </c>
      <c r="E8" s="2">
        <v>0</v>
      </c>
      <c r="F8" s="294">
        <v>1</v>
      </c>
      <c r="G8" s="4">
        <f t="shared" si="1"/>
        <v>135737</v>
      </c>
      <c r="I8" s="139"/>
      <c r="K8" s="137"/>
    </row>
    <row r="9" spans="1:11">
      <c r="A9" s="1" t="s">
        <v>13</v>
      </c>
      <c r="B9" s="2">
        <v>43183</v>
      </c>
      <c r="C9" s="2">
        <v>0</v>
      </c>
      <c r="D9" s="2">
        <v>0</v>
      </c>
      <c r="E9" s="2">
        <v>0</v>
      </c>
      <c r="F9" s="294">
        <v>1</v>
      </c>
      <c r="G9" s="4">
        <f t="shared" si="1"/>
        <v>43183</v>
      </c>
    </row>
    <row r="10" spans="1:11">
      <c r="A10" s="7" t="s">
        <v>44</v>
      </c>
      <c r="B10" s="8">
        <f>SUM(B4:B9)</f>
        <v>365832</v>
      </c>
      <c r="C10" s="8">
        <f>SUM(C4:C9)</f>
        <v>0</v>
      </c>
      <c r="D10" s="8">
        <f>SUM(D4:D9)</f>
        <v>388842</v>
      </c>
      <c r="E10" s="8">
        <f>SUM(E4:E9)</f>
        <v>0</v>
      </c>
      <c r="F10" s="294">
        <f t="shared" si="0"/>
        <v>-5.9175706328020161E-2</v>
      </c>
      <c r="G10" s="9">
        <f t="shared" si="1"/>
        <v>-23010</v>
      </c>
      <c r="I10" s="137"/>
    </row>
    <row r="11" spans="1:11">
      <c r="A11" s="10" t="s">
        <v>15</v>
      </c>
      <c r="B11" s="417">
        <f>SUM(B10+C10)</f>
        <v>365832</v>
      </c>
      <c r="C11" s="418"/>
      <c r="D11" s="417">
        <f>SUM(D10+E10)</f>
        <v>388842</v>
      </c>
      <c r="E11" s="418"/>
      <c r="F11" s="297">
        <f t="shared" si="0"/>
        <v>-5.9175706328020161E-2</v>
      </c>
      <c r="G11" s="12">
        <f>SUM(E11-B11)</f>
        <v>-365832</v>
      </c>
      <c r="I11" s="137"/>
      <c r="J11" s="139"/>
    </row>
    <row r="12" spans="1:11">
      <c r="I12" s="137"/>
    </row>
    <row r="13" spans="1:11">
      <c r="A13" s="419" t="s">
        <v>18</v>
      </c>
      <c r="B13" s="419"/>
      <c r="C13" s="419"/>
      <c r="D13" s="419"/>
      <c r="E13" s="419"/>
      <c r="F13" s="419"/>
      <c r="G13" s="419"/>
      <c r="I13" s="137"/>
      <c r="J13" s="137"/>
    </row>
    <row r="14" spans="1:11">
      <c r="A14" s="130" t="s">
        <v>2</v>
      </c>
      <c r="B14" s="402" t="s">
        <v>92</v>
      </c>
      <c r="C14" s="403"/>
      <c r="D14" s="402" t="s">
        <v>93</v>
      </c>
      <c r="E14" s="403"/>
      <c r="F14" s="192" t="s">
        <v>3</v>
      </c>
      <c r="G14" s="131" t="s">
        <v>4</v>
      </c>
      <c r="I14" s="139"/>
      <c r="J14" s="137"/>
    </row>
    <row r="15" spans="1:11">
      <c r="A15" s="130"/>
      <c r="B15" s="192" t="s">
        <v>87</v>
      </c>
      <c r="C15" s="192" t="s">
        <v>88</v>
      </c>
      <c r="D15" s="192" t="s">
        <v>87</v>
      </c>
      <c r="E15" s="130" t="s">
        <v>88</v>
      </c>
      <c r="F15" s="192"/>
      <c r="G15" s="131"/>
      <c r="I15" s="137"/>
      <c r="J15" s="137"/>
    </row>
    <row r="16" spans="1:11">
      <c r="A16" s="1" t="s">
        <v>21</v>
      </c>
      <c r="B16" s="2">
        <v>41760</v>
      </c>
      <c r="C16" s="2">
        <v>0</v>
      </c>
      <c r="D16" s="2">
        <v>40210</v>
      </c>
      <c r="E16" s="2">
        <v>0</v>
      </c>
      <c r="F16" s="294">
        <f>(((C16+B16)/(E16+D16))-((1)))</f>
        <v>3.8547624968913174E-2</v>
      </c>
      <c r="G16" s="4">
        <f t="shared" ref="G16:G28" si="2">SUM(B16+C16)-(D16+E16)</f>
        <v>1550</v>
      </c>
      <c r="I16" s="137"/>
    </row>
    <row r="17" spans="1:13">
      <c r="A17" s="1" t="s">
        <v>22</v>
      </c>
      <c r="B17" s="2">
        <v>16395</v>
      </c>
      <c r="C17" s="2">
        <v>0</v>
      </c>
      <c r="D17" s="2">
        <v>11014</v>
      </c>
      <c r="E17" s="2">
        <v>0</v>
      </c>
      <c r="F17" s="294">
        <f>(((C17+B17)/(E17+D17))-((1)))</f>
        <v>0.48856001452696574</v>
      </c>
      <c r="G17" s="4">
        <f t="shared" si="2"/>
        <v>5381</v>
      </c>
      <c r="I17" s="137"/>
      <c r="J17" s="137"/>
    </row>
    <row r="18" spans="1:13">
      <c r="A18" s="1" t="s">
        <v>24</v>
      </c>
      <c r="B18" s="2">
        <v>5412</v>
      </c>
      <c r="C18" s="2">
        <v>0</v>
      </c>
      <c r="D18" s="2">
        <v>9184</v>
      </c>
      <c r="E18" s="2">
        <v>0</v>
      </c>
      <c r="F18" s="294">
        <f t="shared" ref="F18:F28" si="3">(((C18+B18)/(E18+D18))-((1)))</f>
        <v>-0.4107142857142857</v>
      </c>
      <c r="G18" s="4">
        <f t="shared" si="2"/>
        <v>-3772</v>
      </c>
      <c r="I18" s="137"/>
    </row>
    <row r="19" spans="1:13">
      <c r="A19" s="1" t="s">
        <v>96</v>
      </c>
      <c r="B19" s="2">
        <v>0</v>
      </c>
      <c r="C19" s="2">
        <v>0</v>
      </c>
      <c r="D19" s="2">
        <v>0</v>
      </c>
      <c r="E19" s="2">
        <v>0</v>
      </c>
      <c r="F19" s="294">
        <v>0</v>
      </c>
      <c r="G19" s="4">
        <f t="shared" si="2"/>
        <v>0</v>
      </c>
      <c r="I19" s="137"/>
    </row>
    <row r="20" spans="1:13">
      <c r="A20" s="1" t="s">
        <v>98</v>
      </c>
      <c r="B20" s="2">
        <v>0</v>
      </c>
      <c r="C20" s="2">
        <v>0</v>
      </c>
      <c r="D20" s="2">
        <v>0</v>
      </c>
      <c r="E20" s="2">
        <v>0</v>
      </c>
      <c r="F20" s="294">
        <v>0</v>
      </c>
      <c r="G20" s="4">
        <f t="shared" si="2"/>
        <v>0</v>
      </c>
      <c r="I20" s="137"/>
    </row>
    <row r="21" spans="1:13">
      <c r="A21" s="1" t="s">
        <v>99</v>
      </c>
      <c r="B21" s="2">
        <v>2611</v>
      </c>
      <c r="C21" s="2">
        <v>1894</v>
      </c>
      <c r="D21" s="2">
        <v>1547</v>
      </c>
      <c r="E21" s="2">
        <v>0</v>
      </c>
      <c r="F21" s="294">
        <f t="shared" si="3"/>
        <v>1.912087912087912</v>
      </c>
      <c r="G21" s="4">
        <f t="shared" si="2"/>
        <v>2958</v>
      </c>
      <c r="J21" s="137"/>
      <c r="M21" s="137"/>
    </row>
    <row r="22" spans="1:13">
      <c r="A22" s="1" t="s">
        <v>26</v>
      </c>
      <c r="B22" s="2">
        <v>1526</v>
      </c>
      <c r="C22" s="2">
        <v>0</v>
      </c>
      <c r="D22" s="2">
        <v>542</v>
      </c>
      <c r="E22" s="2">
        <v>0</v>
      </c>
      <c r="F22" s="294">
        <f t="shared" si="3"/>
        <v>1.8154981549815496</v>
      </c>
      <c r="G22" s="4">
        <f t="shared" si="2"/>
        <v>984</v>
      </c>
      <c r="I22" s="137"/>
    </row>
    <row r="23" spans="1:13">
      <c r="A23" s="1" t="s">
        <v>28</v>
      </c>
      <c r="B23" s="2">
        <v>0</v>
      </c>
      <c r="C23" s="2">
        <v>0</v>
      </c>
      <c r="D23" s="2">
        <v>0</v>
      </c>
      <c r="E23" s="2">
        <v>0</v>
      </c>
      <c r="F23" s="294">
        <v>0</v>
      </c>
      <c r="G23" s="4">
        <f t="shared" si="2"/>
        <v>0</v>
      </c>
      <c r="I23" s="137"/>
      <c r="J23" s="137"/>
      <c r="K23" s="137"/>
    </row>
    <row r="24" spans="1:13">
      <c r="A24" s="1" t="s">
        <v>30</v>
      </c>
      <c r="B24" s="2">
        <v>9252</v>
      </c>
      <c r="C24" s="2">
        <v>4</v>
      </c>
      <c r="D24" s="162">
        <v>838</v>
      </c>
      <c r="E24" s="2">
        <v>0</v>
      </c>
      <c r="F24" s="294">
        <f t="shared" si="3"/>
        <v>10.045346062052506</v>
      </c>
      <c r="G24" s="4">
        <f t="shared" si="2"/>
        <v>8418</v>
      </c>
    </row>
    <row r="25" spans="1:13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94">
        <v>0</v>
      </c>
      <c r="G25" s="4">
        <f t="shared" si="2"/>
        <v>0</v>
      </c>
    </row>
    <row r="26" spans="1:13">
      <c r="A26" s="1" t="s">
        <v>33</v>
      </c>
      <c r="B26" s="2">
        <v>0</v>
      </c>
      <c r="C26" s="2">
        <v>0</v>
      </c>
      <c r="D26" s="2">
        <v>447</v>
      </c>
      <c r="E26" s="2">
        <v>2</v>
      </c>
      <c r="F26" s="294">
        <f t="shared" si="3"/>
        <v>-1</v>
      </c>
      <c r="G26" s="4">
        <f t="shared" si="2"/>
        <v>-449</v>
      </c>
    </row>
    <row r="27" spans="1:13">
      <c r="A27" s="13" t="s">
        <v>35</v>
      </c>
      <c r="B27" s="2">
        <v>0</v>
      </c>
      <c r="C27" s="14">
        <v>1</v>
      </c>
      <c r="D27" s="14">
        <v>0</v>
      </c>
      <c r="E27" s="14">
        <v>0</v>
      </c>
      <c r="F27" s="294">
        <v>1</v>
      </c>
      <c r="G27" s="4">
        <f t="shared" si="2"/>
        <v>1</v>
      </c>
      <c r="H27" s="137"/>
    </row>
    <row r="28" spans="1:13" ht="15.75">
      <c r="A28" s="15" t="s">
        <v>44</v>
      </c>
      <c r="B28" s="163">
        <f>SUM(B16:B27)</f>
        <v>76956</v>
      </c>
      <c r="C28" s="16">
        <f>SUM(C16:C27)</f>
        <v>1899</v>
      </c>
      <c r="D28" s="16">
        <f>SUM(D16:D27)</f>
        <v>63782</v>
      </c>
      <c r="E28" s="16">
        <f>SUM(E16:E27)</f>
        <v>2</v>
      </c>
      <c r="F28" s="294">
        <f t="shared" si="3"/>
        <v>0.23628182616330107</v>
      </c>
      <c r="G28" s="4">
        <f t="shared" si="2"/>
        <v>15071</v>
      </c>
    </row>
    <row r="29" spans="1:13">
      <c r="A29" s="17" t="s">
        <v>36</v>
      </c>
      <c r="B29" s="354">
        <f>SUM(B28+C28)</f>
        <v>78855</v>
      </c>
      <c r="C29" s="355"/>
      <c r="D29" s="354">
        <f>SUM(D28+E28)</f>
        <v>63784</v>
      </c>
      <c r="E29" s="355"/>
      <c r="F29" s="290">
        <f>SUM(B29-D29)/D29</f>
        <v>0.23628182616330115</v>
      </c>
      <c r="G29" s="19">
        <f>SUM(B29-D29)</f>
        <v>15071</v>
      </c>
    </row>
    <row r="31" spans="1:13">
      <c r="A31" s="419" t="s">
        <v>58</v>
      </c>
      <c r="B31" s="419"/>
      <c r="C31" s="419"/>
      <c r="D31" s="419"/>
      <c r="E31" s="419"/>
      <c r="F31" s="419"/>
      <c r="G31" s="419"/>
    </row>
    <row r="32" spans="1:13">
      <c r="A32" s="132" t="s">
        <v>2</v>
      </c>
      <c r="B32" s="402" t="s">
        <v>92</v>
      </c>
      <c r="C32" s="403"/>
      <c r="D32" s="402" t="s">
        <v>93</v>
      </c>
      <c r="E32" s="403"/>
      <c r="F32" s="133" t="s">
        <v>3</v>
      </c>
      <c r="G32" s="134" t="s">
        <v>4</v>
      </c>
    </row>
    <row r="33" spans="1:7">
      <c r="A33" s="132"/>
      <c r="B33" s="133" t="s">
        <v>87</v>
      </c>
      <c r="C33" s="133" t="s">
        <v>88</v>
      </c>
      <c r="D33" s="133" t="s">
        <v>87</v>
      </c>
      <c r="E33" s="132" t="s">
        <v>88</v>
      </c>
      <c r="F33" s="133"/>
      <c r="G33" s="134"/>
    </row>
    <row r="34" spans="1:7">
      <c r="A34" s="20" t="s">
        <v>59</v>
      </c>
      <c r="B34" s="20">
        <v>14667</v>
      </c>
      <c r="C34" s="20">
        <v>0</v>
      </c>
      <c r="D34" s="21">
        <v>9026</v>
      </c>
      <c r="E34" s="21">
        <v>0</v>
      </c>
      <c r="F34" s="294">
        <f>(((C34+B34)/(E34+D34))-((1)))</f>
        <v>0.62497230223797917</v>
      </c>
      <c r="G34" s="4">
        <f>SUM(B34+C34)-(D34+E34)</f>
        <v>5641</v>
      </c>
    </row>
    <row r="35" spans="1:7">
      <c r="A35" s="22" t="s">
        <v>60</v>
      </c>
      <c r="B35" s="340">
        <f>SUM(B34:C34)</f>
        <v>14667</v>
      </c>
      <c r="C35" s="340"/>
      <c r="D35" s="340">
        <f>SUM(D34:E34)</f>
        <v>9026</v>
      </c>
      <c r="E35" s="340"/>
      <c r="F35" s="295">
        <f>SUM(B35-D35)/D35</f>
        <v>0.62497230223797917</v>
      </c>
      <c r="G35" s="24">
        <f>SUM(B35-D35)</f>
        <v>5641</v>
      </c>
    </row>
    <row r="36" spans="1:7">
      <c r="A36" s="25"/>
      <c r="B36" s="26"/>
      <c r="C36" s="26"/>
      <c r="D36" s="26"/>
      <c r="E36" s="26"/>
      <c r="F36" s="292"/>
      <c r="G36" s="28"/>
    </row>
    <row r="37" spans="1:7">
      <c r="A37" s="412" t="s">
        <v>61</v>
      </c>
      <c r="B37" s="412"/>
      <c r="C37" s="412"/>
      <c r="D37" s="412"/>
      <c r="E37" s="412"/>
      <c r="F37" s="412"/>
      <c r="G37" s="412"/>
    </row>
    <row r="38" spans="1:7">
      <c r="A38" s="165" t="s">
        <v>2</v>
      </c>
      <c r="B38" s="409" t="s">
        <v>92</v>
      </c>
      <c r="C38" s="410"/>
      <c r="D38" s="409" t="s">
        <v>93</v>
      </c>
      <c r="E38" s="410"/>
      <c r="F38" s="412" t="s">
        <v>3</v>
      </c>
      <c r="G38" s="413" t="s">
        <v>4</v>
      </c>
    </row>
    <row r="39" spans="1:7">
      <c r="A39" s="165"/>
      <c r="B39" s="193" t="s">
        <v>87</v>
      </c>
      <c r="C39" s="193" t="s">
        <v>88</v>
      </c>
      <c r="D39" s="193" t="s">
        <v>87</v>
      </c>
      <c r="E39" s="165" t="s">
        <v>88</v>
      </c>
      <c r="F39" s="412"/>
      <c r="G39" s="413"/>
    </row>
    <row r="40" spans="1:7">
      <c r="A40" s="20" t="s">
        <v>62</v>
      </c>
      <c r="B40" s="20">
        <v>119163</v>
      </c>
      <c r="C40" s="20">
        <v>0</v>
      </c>
      <c r="D40" s="21">
        <v>95229</v>
      </c>
      <c r="E40" s="21">
        <v>0</v>
      </c>
      <c r="F40" s="296">
        <f>(((C40+B40)/(E40+D40))-((1)))</f>
        <v>0.25133100211070158</v>
      </c>
      <c r="G40" s="30">
        <f>SUM(B40+C40)-(D40+E40)</f>
        <v>23934</v>
      </c>
    </row>
    <row r="41" spans="1:7">
      <c r="A41" s="22" t="s">
        <v>63</v>
      </c>
      <c r="B41" s="340">
        <f>SUM(B40:C40)</f>
        <v>119163</v>
      </c>
      <c r="C41" s="340"/>
      <c r="D41" s="340">
        <f>SUM(D40:E40)</f>
        <v>95229</v>
      </c>
      <c r="E41" s="340"/>
      <c r="F41" s="295">
        <f>SUM(B41-D41)/D41</f>
        <v>0.25133100211070158</v>
      </c>
      <c r="G41" s="24">
        <f>SUM(B41-D41)</f>
        <v>23934</v>
      </c>
    </row>
    <row r="42" spans="1:7">
      <c r="A42" s="31"/>
      <c r="B42" s="32"/>
      <c r="C42" s="32"/>
      <c r="D42" s="32"/>
      <c r="E42" s="32"/>
      <c r="F42" s="292"/>
      <c r="G42" s="33"/>
    </row>
    <row r="43" spans="1:7">
      <c r="A43" s="411" t="s">
        <v>64</v>
      </c>
      <c r="B43" s="411"/>
      <c r="C43" s="411"/>
      <c r="D43" s="411"/>
      <c r="E43" s="411"/>
      <c r="F43" s="411"/>
      <c r="G43" s="411"/>
    </row>
    <row r="44" spans="1:7">
      <c r="A44" s="182" t="s">
        <v>2</v>
      </c>
      <c r="B44" s="409" t="s">
        <v>92</v>
      </c>
      <c r="C44" s="410"/>
      <c r="D44" s="409" t="s">
        <v>93</v>
      </c>
      <c r="E44" s="410"/>
      <c r="F44" s="193" t="s">
        <v>3</v>
      </c>
      <c r="G44" s="194" t="s">
        <v>4</v>
      </c>
    </row>
    <row r="45" spans="1:7">
      <c r="A45" s="182"/>
      <c r="B45" s="183" t="s">
        <v>87</v>
      </c>
      <c r="C45" s="183" t="s">
        <v>88</v>
      </c>
      <c r="D45" s="183" t="s">
        <v>87</v>
      </c>
      <c r="E45" s="184" t="s">
        <v>88</v>
      </c>
      <c r="F45" s="185"/>
      <c r="G45" s="186"/>
    </row>
    <row r="46" spans="1:7">
      <c r="A46" s="20" t="s">
        <v>65</v>
      </c>
      <c r="B46" s="20">
        <v>7397</v>
      </c>
      <c r="C46" s="20">
        <v>178</v>
      </c>
      <c r="D46" s="21">
        <v>10957</v>
      </c>
      <c r="E46" s="21">
        <v>23</v>
      </c>
      <c r="F46" s="289">
        <f>(((C46+B46)/(E46+D46))-((1)))</f>
        <v>-0.31010928961748629</v>
      </c>
      <c r="G46" s="35">
        <f>SUM(B46+C46)-(D46+E46)</f>
        <v>-3405</v>
      </c>
    </row>
    <row r="47" spans="1:7">
      <c r="A47" s="22" t="s">
        <v>66</v>
      </c>
      <c r="B47" s="340">
        <f>SUM(B46:C46)</f>
        <v>7575</v>
      </c>
      <c r="C47" s="340"/>
      <c r="D47" s="340">
        <f>SUM(D46:E46)</f>
        <v>10980</v>
      </c>
      <c r="E47" s="340"/>
      <c r="F47" s="295">
        <f>SUM(B47-D47)/D47</f>
        <v>-0.31010928961748635</v>
      </c>
      <c r="G47" s="24">
        <f>SUM(B47-D47)</f>
        <v>-3405</v>
      </c>
    </row>
    <row r="49" spans="1:14">
      <c r="A49" s="411" t="s">
        <v>67</v>
      </c>
      <c r="B49" s="411"/>
      <c r="C49" s="411"/>
      <c r="D49" s="411"/>
      <c r="E49" s="411"/>
      <c r="F49" s="411"/>
      <c r="G49" s="411"/>
    </row>
    <row r="50" spans="1:14">
      <c r="A50" s="182" t="s">
        <v>2</v>
      </c>
      <c r="B50" s="409" t="s">
        <v>92</v>
      </c>
      <c r="C50" s="410"/>
      <c r="D50" s="409" t="s">
        <v>93</v>
      </c>
      <c r="E50" s="410"/>
      <c r="F50" s="193" t="s">
        <v>3</v>
      </c>
      <c r="G50" s="194" t="s">
        <v>4</v>
      </c>
    </row>
    <row r="51" spans="1:14">
      <c r="A51" s="182"/>
      <c r="B51" s="183" t="s">
        <v>87</v>
      </c>
      <c r="C51" s="183" t="s">
        <v>88</v>
      </c>
      <c r="D51" s="183" t="s">
        <v>87</v>
      </c>
      <c r="E51" s="184" t="s">
        <v>88</v>
      </c>
      <c r="F51" s="185"/>
      <c r="G51" s="186"/>
    </row>
    <row r="52" spans="1:14">
      <c r="A52" s="20" t="s">
        <v>85</v>
      </c>
      <c r="B52" s="20">
        <v>24</v>
      </c>
      <c r="C52" s="20">
        <v>0</v>
      </c>
      <c r="D52" s="21">
        <v>42</v>
      </c>
      <c r="E52" s="21">
        <v>5</v>
      </c>
      <c r="F52" s="289">
        <f>(((C52+B52)/(E52+D52))-((1)))</f>
        <v>-0.48936170212765961</v>
      </c>
      <c r="G52" s="35">
        <f>SUM(B52+C52)-(D52+E52)</f>
        <v>-23</v>
      </c>
    </row>
    <row r="53" spans="1:14">
      <c r="A53" s="22" t="s">
        <v>68</v>
      </c>
      <c r="B53" s="340">
        <f>SUM(B52:C52)</f>
        <v>24</v>
      </c>
      <c r="C53" s="340"/>
      <c r="D53" s="340">
        <f>SUM(D52:E52)</f>
        <v>47</v>
      </c>
      <c r="E53" s="340"/>
      <c r="F53" s="295">
        <f>SUM(B53-D53)/D53</f>
        <v>-0.48936170212765956</v>
      </c>
      <c r="G53" s="24">
        <f>SUM(B53-D53)</f>
        <v>-23</v>
      </c>
    </row>
    <row r="54" spans="1:14">
      <c r="A54" s="406" t="s">
        <v>69</v>
      </c>
      <c r="B54" s="406"/>
      <c r="C54" s="406"/>
      <c r="D54" s="406"/>
      <c r="E54" s="406"/>
      <c r="F54" s="406"/>
      <c r="G54" s="406"/>
    </row>
    <row r="55" spans="1:14">
      <c r="A55" s="36" t="s">
        <v>2</v>
      </c>
      <c r="B55" s="402" t="s">
        <v>92</v>
      </c>
      <c r="C55" s="403"/>
      <c r="D55" s="402" t="s">
        <v>93</v>
      </c>
      <c r="E55" s="403"/>
      <c r="F55" s="404" t="s">
        <v>3</v>
      </c>
      <c r="G55" s="407" t="s">
        <v>4</v>
      </c>
    </row>
    <row r="56" spans="1:14">
      <c r="A56" s="37"/>
      <c r="B56" s="38" t="s">
        <v>87</v>
      </c>
      <c r="C56" s="38" t="s">
        <v>88</v>
      </c>
      <c r="D56" s="195" t="s">
        <v>87</v>
      </c>
      <c r="E56" s="39" t="s">
        <v>88</v>
      </c>
      <c r="F56" s="395"/>
      <c r="G56" s="408"/>
    </row>
    <row r="57" spans="1:14">
      <c r="A57" s="40" t="s">
        <v>70</v>
      </c>
      <c r="B57" s="41">
        <v>126045.683</v>
      </c>
      <c r="C57" s="41">
        <v>35357.396999999997</v>
      </c>
      <c r="D57" s="41">
        <v>70714.915999999896</v>
      </c>
      <c r="E57" s="41">
        <v>17810.178</v>
      </c>
      <c r="F57" s="294">
        <f>(((C57+B57)/(E57+D57))-((1)))</f>
        <v>0.8232466378403418</v>
      </c>
      <c r="G57" s="30">
        <f>SUM(B57+C57)-(D57+E57)</f>
        <v>72877.986000000121</v>
      </c>
    </row>
    <row r="58" spans="1:14">
      <c r="A58" s="17" t="s">
        <v>36</v>
      </c>
      <c r="B58" s="354">
        <f>SUM(B57+C57)</f>
        <v>161403.08000000002</v>
      </c>
      <c r="C58" s="355"/>
      <c r="D58" s="354">
        <f>SUM(D57+E57)</f>
        <v>88525.093999999895</v>
      </c>
      <c r="E58" s="355"/>
      <c r="F58" s="290">
        <f>SUM(B58-D58)/D58</f>
        <v>0.82324663784034169</v>
      </c>
      <c r="G58" s="19">
        <f>SUM(B58-D58)</f>
        <v>72877.986000000121</v>
      </c>
    </row>
    <row r="60" spans="1:14">
      <c r="A60" s="406" t="s">
        <v>71</v>
      </c>
      <c r="B60" s="406"/>
      <c r="C60" s="406"/>
      <c r="D60" s="406"/>
      <c r="E60" s="406"/>
      <c r="F60" s="406"/>
      <c r="G60" s="406"/>
    </row>
    <row r="61" spans="1:14">
      <c r="A61" s="36" t="s">
        <v>2</v>
      </c>
      <c r="B61" s="402" t="s">
        <v>92</v>
      </c>
      <c r="C61" s="403"/>
      <c r="D61" s="402" t="s">
        <v>93</v>
      </c>
      <c r="E61" s="403"/>
      <c r="F61" s="404" t="s">
        <v>3</v>
      </c>
      <c r="G61" s="405" t="s">
        <v>4</v>
      </c>
      <c r="L61" s="137"/>
      <c r="N61" s="137"/>
    </row>
    <row r="62" spans="1:14">
      <c r="A62" s="37"/>
      <c r="B62" s="38" t="s">
        <v>72</v>
      </c>
      <c r="C62" s="38" t="s">
        <v>73</v>
      </c>
      <c r="D62" s="195" t="s">
        <v>74</v>
      </c>
      <c r="E62" s="39" t="s">
        <v>73</v>
      </c>
      <c r="F62" s="395"/>
      <c r="G62" s="398"/>
    </row>
    <row r="63" spans="1:14">
      <c r="A63" s="40" t="s">
        <v>75</v>
      </c>
      <c r="B63" s="41">
        <v>26691</v>
      </c>
      <c r="C63" s="41">
        <v>11673</v>
      </c>
      <c r="D63" s="41">
        <v>23389</v>
      </c>
      <c r="E63" s="41">
        <v>6891</v>
      </c>
      <c r="F63" s="293">
        <f>(((C63+B63)/(E63+D63))-((1)))</f>
        <v>0.26697490092470288</v>
      </c>
      <c r="G63" s="43">
        <f>SUM(B63+C63)-(D63+E63)</f>
        <v>8084</v>
      </c>
    </row>
    <row r="64" spans="1:14">
      <c r="A64" s="17" t="s">
        <v>44</v>
      </c>
      <c r="B64" s="354">
        <f>SUM(B63+C63)</f>
        <v>38364</v>
      </c>
      <c r="C64" s="355"/>
      <c r="D64" s="354">
        <f>SUM(D63+E63)</f>
        <v>30280</v>
      </c>
      <c r="E64" s="355"/>
      <c r="F64" s="290">
        <f>SUM(B64-D64)/D64</f>
        <v>0.26697490092470277</v>
      </c>
      <c r="G64" s="19">
        <f>SUM(B64-D64)</f>
        <v>8084</v>
      </c>
      <c r="M64" s="137"/>
    </row>
    <row r="65" spans="1:14">
      <c r="A65" s="31"/>
      <c r="B65" s="32"/>
      <c r="C65" s="32"/>
      <c r="D65" s="32"/>
      <c r="E65" s="32"/>
      <c r="F65" s="292"/>
      <c r="G65" s="33"/>
      <c r="H65" s="137"/>
      <c r="I65" s="137"/>
      <c r="L65" s="137"/>
      <c r="N65" s="137"/>
    </row>
    <row r="66" spans="1:14">
      <c r="A66" s="406" t="s">
        <v>76</v>
      </c>
      <c r="B66" s="406"/>
      <c r="C66" s="406"/>
      <c r="D66" s="406"/>
      <c r="E66" s="406"/>
      <c r="F66" s="406"/>
      <c r="G66" s="406"/>
      <c r="I66" s="137"/>
      <c r="L66" s="137"/>
      <c r="N66" s="137"/>
    </row>
    <row r="67" spans="1:14">
      <c r="A67" s="36" t="s">
        <v>2</v>
      </c>
      <c r="B67" s="402" t="s">
        <v>92</v>
      </c>
      <c r="C67" s="403"/>
      <c r="D67" s="402" t="s">
        <v>93</v>
      </c>
      <c r="E67" s="403"/>
      <c r="F67" s="404" t="s">
        <v>3</v>
      </c>
      <c r="G67" s="405" t="s">
        <v>4</v>
      </c>
      <c r="J67" s="137"/>
      <c r="L67" s="137"/>
    </row>
    <row r="68" spans="1:14">
      <c r="A68" s="37"/>
      <c r="B68" s="38" t="s">
        <v>77</v>
      </c>
      <c r="C68" s="38" t="s">
        <v>78</v>
      </c>
      <c r="D68" s="195" t="s">
        <v>77</v>
      </c>
      <c r="E68" s="39" t="s">
        <v>78</v>
      </c>
      <c r="F68" s="395"/>
      <c r="G68" s="398"/>
      <c r="L68" s="137"/>
      <c r="N68" s="137"/>
    </row>
    <row r="69" spans="1:14">
      <c r="A69" s="40" t="s">
        <v>79</v>
      </c>
      <c r="B69" s="41">
        <v>4872</v>
      </c>
      <c r="C69" s="41">
        <v>4950</v>
      </c>
      <c r="D69" s="41">
        <v>2919</v>
      </c>
      <c r="E69" s="41">
        <v>3126</v>
      </c>
      <c r="F69" s="293">
        <f>(((C69+B69)/(E69+D69))-((1)))</f>
        <v>0.62481389578163782</v>
      </c>
      <c r="G69" s="43">
        <f>SUM(B69+C69)-(D69+E69)</f>
        <v>3777</v>
      </c>
      <c r="J69" s="137"/>
      <c r="K69" s="137"/>
      <c r="L69" s="137"/>
    </row>
    <row r="70" spans="1:14">
      <c r="A70" s="17" t="s">
        <v>44</v>
      </c>
      <c r="B70" s="354">
        <f>SUM(B69+C69)</f>
        <v>9822</v>
      </c>
      <c r="C70" s="355"/>
      <c r="D70" s="354">
        <f>SUM(D69+E69)</f>
        <v>6045</v>
      </c>
      <c r="E70" s="355"/>
      <c r="F70" s="290">
        <f>SUM(B70-D70)/D70</f>
        <v>0.62481389578163771</v>
      </c>
      <c r="G70" s="19">
        <f>SUM(B70-D70)</f>
        <v>3777</v>
      </c>
      <c r="J70" s="137"/>
    </row>
    <row r="71" spans="1:14">
      <c r="A71" s="368" t="s">
        <v>80</v>
      </c>
      <c r="B71" s="368"/>
      <c r="C71" s="368"/>
      <c r="D71" s="368"/>
      <c r="E71" s="368"/>
      <c r="F71" s="368"/>
      <c r="G71" s="368"/>
    </row>
    <row r="72" spans="1:14">
      <c r="A72" s="31"/>
      <c r="B72" s="32"/>
      <c r="C72" s="32"/>
      <c r="D72" s="32"/>
      <c r="E72" s="32"/>
      <c r="F72" s="292"/>
      <c r="G72" s="33"/>
      <c r="I72" s="137"/>
    </row>
    <row r="73" spans="1:14">
      <c r="A73" s="399" t="s">
        <v>81</v>
      </c>
      <c r="B73" s="400"/>
      <c r="C73" s="400"/>
      <c r="D73" s="400"/>
      <c r="E73" s="400"/>
      <c r="F73" s="400"/>
      <c r="G73" s="401"/>
      <c r="L73" s="137"/>
    </row>
    <row r="74" spans="1:14">
      <c r="A74" s="39" t="s">
        <v>2</v>
      </c>
      <c r="B74" s="402" t="s">
        <v>92</v>
      </c>
      <c r="C74" s="403"/>
      <c r="D74" s="402" t="s">
        <v>93</v>
      </c>
      <c r="E74" s="403"/>
      <c r="F74" s="394" t="s">
        <v>3</v>
      </c>
      <c r="G74" s="397" t="s">
        <v>4</v>
      </c>
    </row>
    <row r="75" spans="1:14">
      <c r="A75" s="37"/>
      <c r="B75" s="177" t="s">
        <v>77</v>
      </c>
      <c r="C75" s="177" t="s">
        <v>78</v>
      </c>
      <c r="D75" s="178" t="s">
        <v>77</v>
      </c>
      <c r="E75" s="179" t="s">
        <v>78</v>
      </c>
      <c r="F75" s="395"/>
      <c r="G75" s="398"/>
    </row>
    <row r="76" spans="1:14" ht="30">
      <c r="A76" s="176" t="s">
        <v>82</v>
      </c>
      <c r="B76" s="180">
        <v>180</v>
      </c>
      <c r="C76" s="180">
        <v>393</v>
      </c>
      <c r="D76" s="181">
        <v>235</v>
      </c>
      <c r="E76" s="181">
        <v>175</v>
      </c>
      <c r="F76" s="291">
        <f>(((C76+B76)/(E76+D76))-((1)))</f>
        <v>0.39756097560975601</v>
      </c>
      <c r="G76" s="44">
        <f>SUM(B76+C76)-(D76+E76)</f>
        <v>163</v>
      </c>
    </row>
    <row r="77" spans="1:14">
      <c r="A77" s="17" t="s">
        <v>44</v>
      </c>
      <c r="B77" s="392">
        <f>SUM(B76+C76)</f>
        <v>573</v>
      </c>
      <c r="C77" s="393"/>
      <c r="D77" s="392">
        <f>SUM(D76+E76)</f>
        <v>410</v>
      </c>
      <c r="E77" s="393"/>
      <c r="F77" s="290">
        <f>SUM(B77-D77)/D77</f>
        <v>0.39756097560975612</v>
      </c>
      <c r="G77" s="19">
        <f>SUM(B77-D77)</f>
        <v>163</v>
      </c>
    </row>
    <row r="78" spans="1:14">
      <c r="A78" s="368" t="s">
        <v>83</v>
      </c>
      <c r="B78" s="368"/>
      <c r="C78" s="368"/>
      <c r="D78" s="368"/>
      <c r="E78" s="368"/>
      <c r="F78" s="368"/>
      <c r="G78" s="368"/>
    </row>
    <row r="79" spans="1:14">
      <c r="I79" s="137"/>
    </row>
    <row r="81" spans="1:13">
      <c r="A81" s="396" t="s">
        <v>1</v>
      </c>
      <c r="B81" s="396"/>
      <c r="C81" s="396"/>
      <c r="D81" s="396"/>
      <c r="E81" s="396"/>
      <c r="F81" s="396"/>
      <c r="G81" s="396"/>
      <c r="I81" s="137"/>
    </row>
    <row r="82" spans="1:13">
      <c r="A82" s="196" t="s">
        <v>2</v>
      </c>
      <c r="B82" s="391" t="s">
        <v>92</v>
      </c>
      <c r="C82" s="391"/>
      <c r="D82" s="391" t="s">
        <v>93</v>
      </c>
      <c r="E82" s="391"/>
      <c r="F82" s="391" t="s">
        <v>3</v>
      </c>
      <c r="G82" s="390" t="s">
        <v>4</v>
      </c>
      <c r="K82" s="137"/>
      <c r="M82" s="137"/>
    </row>
    <row r="83" spans="1:13">
      <c r="A83" s="196"/>
      <c r="B83" s="197" t="s">
        <v>87</v>
      </c>
      <c r="C83" s="197" t="s">
        <v>88</v>
      </c>
      <c r="D83" s="197" t="s">
        <v>87</v>
      </c>
      <c r="E83" s="196" t="s">
        <v>88</v>
      </c>
      <c r="F83" s="391"/>
      <c r="G83" s="390"/>
    </row>
    <row r="84" spans="1:13">
      <c r="A84" s="45" t="s">
        <v>6</v>
      </c>
      <c r="B84" s="46">
        <v>0</v>
      </c>
      <c r="C84" s="47">
        <v>0</v>
      </c>
      <c r="D84" s="47">
        <v>273050.17</v>
      </c>
      <c r="E84" s="46">
        <v>0</v>
      </c>
      <c r="F84" s="289">
        <f>(((C84+B84)/(E84+D84))-((1)))</f>
        <v>-1</v>
      </c>
      <c r="G84" s="35">
        <f t="shared" ref="G84:G95" si="4">SUM(B84+C84)-(D84+E84)</f>
        <v>-273050.17</v>
      </c>
    </row>
    <row r="85" spans="1:13">
      <c r="A85" s="5" t="s">
        <v>8</v>
      </c>
      <c r="B85" s="6">
        <v>129775.19500000001</v>
      </c>
      <c r="C85" s="47">
        <v>0</v>
      </c>
      <c r="D85" s="6">
        <v>24650.912</v>
      </c>
      <c r="E85" s="6">
        <v>0</v>
      </c>
      <c r="F85" s="289">
        <f>(((C85+B85)/(E85+D85))-((1)))</f>
        <v>4.2645190165783724</v>
      </c>
      <c r="G85" s="35">
        <f t="shared" si="4"/>
        <v>105124.28300000001</v>
      </c>
    </row>
    <row r="86" spans="1:13">
      <c r="A86" s="1" t="s">
        <v>10</v>
      </c>
      <c r="B86" s="2">
        <v>80084.243000000002</v>
      </c>
      <c r="C86" s="47">
        <v>0</v>
      </c>
      <c r="D86" s="6">
        <v>40382.027999999998</v>
      </c>
      <c r="E86" s="2">
        <v>0</v>
      </c>
      <c r="F86" s="289">
        <f>(((C86+B86)/(E86+D86))-((1)))</f>
        <v>0.98316545667295374</v>
      </c>
      <c r="G86" s="35">
        <f t="shared" si="4"/>
        <v>39702.215000000004</v>
      </c>
    </row>
    <row r="87" spans="1:13">
      <c r="A87" s="1" t="s">
        <v>12</v>
      </c>
      <c r="B87" s="2">
        <v>52770.650999999903</v>
      </c>
      <c r="C87" s="47">
        <v>0</v>
      </c>
      <c r="D87" s="6">
        <v>31290.922999999999</v>
      </c>
      <c r="E87" s="2">
        <v>0</v>
      </c>
      <c r="F87" s="289">
        <f t="shared" ref="F87" si="5">(((C87+B87)/(E87+D87))-((1)))</f>
        <v>0.68645236191977799</v>
      </c>
      <c r="G87" s="35">
        <f t="shared" si="4"/>
        <v>21479.727999999905</v>
      </c>
    </row>
    <row r="88" spans="1:13">
      <c r="A88" s="1" t="s">
        <v>14</v>
      </c>
      <c r="B88" s="2">
        <v>0</v>
      </c>
      <c r="C88" s="47">
        <v>0</v>
      </c>
      <c r="D88" s="6">
        <v>0</v>
      </c>
      <c r="E88" s="2">
        <v>0</v>
      </c>
      <c r="F88" s="289">
        <v>0</v>
      </c>
      <c r="G88" s="35">
        <f t="shared" si="4"/>
        <v>0</v>
      </c>
    </row>
    <row r="89" spans="1:13">
      <c r="A89" s="1" t="s">
        <v>16</v>
      </c>
      <c r="B89" s="2">
        <v>0</v>
      </c>
      <c r="C89" s="47">
        <v>0</v>
      </c>
      <c r="D89" s="6">
        <v>0</v>
      </c>
      <c r="E89" s="2">
        <v>0</v>
      </c>
      <c r="F89" s="289">
        <v>0</v>
      </c>
      <c r="G89" s="35">
        <f t="shared" si="4"/>
        <v>0</v>
      </c>
    </row>
    <row r="90" spans="1:13">
      <c r="A90" s="1" t="s">
        <v>17</v>
      </c>
      <c r="B90" s="2">
        <v>0</v>
      </c>
      <c r="C90" s="47">
        <v>0</v>
      </c>
      <c r="D90" s="6">
        <v>0</v>
      </c>
      <c r="E90" s="2">
        <v>0</v>
      </c>
      <c r="F90" s="289">
        <v>0</v>
      </c>
      <c r="G90" s="35">
        <f t="shared" si="4"/>
        <v>0</v>
      </c>
    </row>
    <row r="91" spans="1:13">
      <c r="A91" s="1" t="s">
        <v>19</v>
      </c>
      <c r="B91" s="2">
        <v>2103.723</v>
      </c>
      <c r="C91" s="47">
        <v>0</v>
      </c>
      <c r="D91" s="6">
        <v>0</v>
      </c>
      <c r="E91" s="2">
        <v>0</v>
      </c>
      <c r="F91" s="289">
        <v>1</v>
      </c>
      <c r="G91" s="35">
        <f t="shared" si="4"/>
        <v>2103.723</v>
      </c>
    </row>
    <row r="92" spans="1:13">
      <c r="A92" s="1" t="s">
        <v>20</v>
      </c>
      <c r="B92" s="2">
        <v>0</v>
      </c>
      <c r="C92" s="47">
        <v>0</v>
      </c>
      <c r="D92" s="6">
        <v>0</v>
      </c>
      <c r="E92" s="2">
        <v>0</v>
      </c>
      <c r="F92" s="289">
        <v>0</v>
      </c>
      <c r="G92" s="35">
        <f t="shared" si="4"/>
        <v>0</v>
      </c>
    </row>
    <row r="93" spans="1:13">
      <c r="A93" s="1" t="s">
        <v>86</v>
      </c>
      <c r="B93" s="2">
        <v>32962.339</v>
      </c>
      <c r="C93" s="47">
        <v>0</v>
      </c>
      <c r="D93" s="6">
        <v>0</v>
      </c>
      <c r="E93" s="2">
        <v>0</v>
      </c>
      <c r="F93" s="289">
        <v>1</v>
      </c>
      <c r="G93" s="35">
        <f t="shared" si="4"/>
        <v>32962.339</v>
      </c>
    </row>
    <row r="94" spans="1:13">
      <c r="A94" s="1" t="s">
        <v>84</v>
      </c>
      <c r="B94" s="2">
        <v>0</v>
      </c>
      <c r="C94" s="47">
        <v>0</v>
      </c>
      <c r="D94" s="6">
        <v>0</v>
      </c>
      <c r="E94" s="2">
        <v>0</v>
      </c>
      <c r="F94" s="289">
        <v>0</v>
      </c>
      <c r="G94" s="35">
        <f t="shared" si="4"/>
        <v>0</v>
      </c>
    </row>
    <row r="95" spans="1:13">
      <c r="A95" s="1" t="s">
        <v>90</v>
      </c>
      <c r="B95" s="2">
        <v>62000</v>
      </c>
      <c r="C95" s="6">
        <v>0</v>
      </c>
      <c r="D95" s="6">
        <v>0</v>
      </c>
      <c r="E95" s="2">
        <v>0</v>
      </c>
      <c r="F95" s="289">
        <v>1</v>
      </c>
      <c r="G95" s="35">
        <f t="shared" si="4"/>
        <v>62000</v>
      </c>
    </row>
    <row r="96" spans="1:13" ht="15.75">
      <c r="A96" s="300" t="s">
        <v>44</v>
      </c>
      <c r="B96" s="301">
        <f>SUM(B84:B95)</f>
        <v>359696.1509999999</v>
      </c>
      <c r="C96" s="301">
        <f>SUM(C84:C95)</f>
        <v>0</v>
      </c>
      <c r="D96" s="301">
        <f>SUM(D84:D95)</f>
        <v>369374.033</v>
      </c>
      <c r="E96" s="301">
        <f>SUM(E84:E95)</f>
        <v>0</v>
      </c>
      <c r="F96" s="289">
        <f>(((C96+B96)/(E96+D96))-((1)))</f>
        <v>-2.6200764361798301E-2</v>
      </c>
      <c r="G96" s="35">
        <f>SUM(B96+C96)-(D96+E96)</f>
        <v>-9677.8820000000997</v>
      </c>
    </row>
    <row r="97" spans="1:7" ht="15.75">
      <c r="A97" s="48" t="s">
        <v>23</v>
      </c>
      <c r="B97" s="374">
        <f>SUM(B96+C96)</f>
        <v>359696.1509999999</v>
      </c>
      <c r="C97" s="375"/>
      <c r="D97" s="374">
        <f>SUM(D96+E96)</f>
        <v>369374.033</v>
      </c>
      <c r="E97" s="375"/>
      <c r="F97" s="288">
        <f>SUM(B97-D97)/D97</f>
        <v>-2.6200764361798273E-2</v>
      </c>
      <c r="G97" s="187">
        <f>SUM(B97-D97)</f>
        <v>-9677.8820000000997</v>
      </c>
    </row>
  </sheetData>
  <mergeCells count="69">
    <mergeCell ref="B32:C32"/>
    <mergeCell ref="D32:E32"/>
    <mergeCell ref="A1:G1"/>
    <mergeCell ref="B2:C2"/>
    <mergeCell ref="D2:E2"/>
    <mergeCell ref="B11:C11"/>
    <mergeCell ref="D11:E11"/>
    <mergeCell ref="A13:G13"/>
    <mergeCell ref="B14:C14"/>
    <mergeCell ref="D14:E14"/>
    <mergeCell ref="B29:C29"/>
    <mergeCell ref="D29:E29"/>
    <mergeCell ref="A31:G31"/>
    <mergeCell ref="A49:G49"/>
    <mergeCell ref="B35:C35"/>
    <mergeCell ref="D35:E35"/>
    <mergeCell ref="A37:G37"/>
    <mergeCell ref="B38:C38"/>
    <mergeCell ref="D38:E38"/>
    <mergeCell ref="B41:C41"/>
    <mergeCell ref="D41:E41"/>
    <mergeCell ref="F38:F39"/>
    <mergeCell ref="G38:G39"/>
    <mergeCell ref="A43:G43"/>
    <mergeCell ref="B44:C44"/>
    <mergeCell ref="D44:E44"/>
    <mergeCell ref="B47:C47"/>
    <mergeCell ref="D47:E47"/>
    <mergeCell ref="B50:C50"/>
    <mergeCell ref="D50:E50"/>
    <mergeCell ref="B53:C53"/>
    <mergeCell ref="D53:E53"/>
    <mergeCell ref="A54:G54"/>
    <mergeCell ref="B58:C58"/>
    <mergeCell ref="D58:E58"/>
    <mergeCell ref="F55:F56"/>
    <mergeCell ref="G55:G56"/>
    <mergeCell ref="A60:G60"/>
    <mergeCell ref="B55:C55"/>
    <mergeCell ref="D55:E55"/>
    <mergeCell ref="B64:C64"/>
    <mergeCell ref="D64:E64"/>
    <mergeCell ref="F61:F62"/>
    <mergeCell ref="G61:G62"/>
    <mergeCell ref="A66:G66"/>
    <mergeCell ref="B61:C61"/>
    <mergeCell ref="D61:E61"/>
    <mergeCell ref="A73:G73"/>
    <mergeCell ref="B67:C67"/>
    <mergeCell ref="D67:E67"/>
    <mergeCell ref="B74:C74"/>
    <mergeCell ref="D74:E74"/>
    <mergeCell ref="B70:C70"/>
    <mergeCell ref="D70:E70"/>
    <mergeCell ref="F67:F68"/>
    <mergeCell ref="G67:G68"/>
    <mergeCell ref="A71:G71"/>
    <mergeCell ref="B77:C77"/>
    <mergeCell ref="D77:E77"/>
    <mergeCell ref="F74:F75"/>
    <mergeCell ref="A78:G78"/>
    <mergeCell ref="A81:G81"/>
    <mergeCell ref="G74:G75"/>
    <mergeCell ref="G82:G83"/>
    <mergeCell ref="B82:C82"/>
    <mergeCell ref="D82:E82"/>
    <mergeCell ref="B97:C97"/>
    <mergeCell ref="D97:E97"/>
    <mergeCell ref="F82:F83"/>
  </mergeCells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مجموع المناولة التراكمي</vt:lpstr>
      <vt:lpstr>صادر وارد تراكمية</vt:lpstr>
      <vt:lpstr>مجموع المناولة الشهري (2)</vt:lpstr>
      <vt:lpstr>صادر وارد شهرية  (2)</vt:lpstr>
      <vt:lpstr>'مجموع المناولة التراكمي'!Print_Area</vt:lpstr>
      <vt:lpstr>'مجموع المناولة الشهري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Jibreel Ababneh</cp:lastModifiedBy>
  <cp:lastPrinted>2026-05-12T09:42:34Z</cp:lastPrinted>
  <dcterms:created xsi:type="dcterms:W3CDTF">2023-11-26T10:32:00Z</dcterms:created>
  <dcterms:modified xsi:type="dcterms:W3CDTF">2026-05-12T09:42:43Z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06DF6DDAC43A400FB9D24E242C6CD39E_12</vt:lpwstr>
  </property>
  <property fmtid="{D5CDD505-2E9C-101B-9397-08002B2CF9AE}" pid="3" name="KSOProductBuildVer">
    <vt:lpwstr>1033-12.2.0.22549</vt:lpwstr>
  </property>
</Properties>
</file>