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.ababneh\Desktop\مهم\احصائية شهرية\2026\احصائية شهر 2-2026\"/>
    </mc:Choice>
  </mc:AlternateContent>
  <bookViews>
    <workbookView xWindow="0" yWindow="0" windowWidth="15360" windowHeight="7635" activeTab="3"/>
  </bookViews>
  <sheets>
    <sheet name="مجموع المناولة التراكمي" sheetId="9" r:id="rId1"/>
    <sheet name="صادر وارد تراكمية" sheetId="7" r:id="rId2"/>
    <sheet name="مجموع المناولة الشهري (2)" sheetId="12" r:id="rId3"/>
    <sheet name="صادر وارد شهرية  (2)" sheetId="13" r:id="rId4"/>
  </sheets>
  <definedNames>
    <definedName name="_xlnm.Print_Area" localSheetId="0">'مجموع المناولة التراكمي'!$B$3:$L$44</definedName>
    <definedName name="_xlnm.Print_Area" localSheetId="2">'مجموع المناولة الشهري (2)'!$B$1:$L$42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" l="1"/>
  <c r="D26" i="9"/>
  <c r="D16" i="12"/>
  <c r="D10" i="12"/>
  <c r="D10" i="7" l="1"/>
  <c r="J26" i="9"/>
  <c r="I26" i="9"/>
  <c r="J25" i="9"/>
  <c r="I25" i="9"/>
  <c r="J24" i="9"/>
  <c r="I24" i="9"/>
  <c r="J23" i="9"/>
  <c r="I23" i="9"/>
  <c r="J9" i="9"/>
  <c r="J10" i="9"/>
  <c r="J11" i="9"/>
  <c r="J12" i="9"/>
  <c r="J13" i="9"/>
  <c r="J14" i="9"/>
  <c r="J15" i="9"/>
  <c r="J16" i="9"/>
  <c r="J17" i="9"/>
  <c r="J18" i="9"/>
  <c r="J8" i="9"/>
  <c r="I9" i="9"/>
  <c r="I10" i="9"/>
  <c r="I11" i="9"/>
  <c r="I12" i="9"/>
  <c r="I13" i="9"/>
  <c r="I14" i="9"/>
  <c r="I15" i="9"/>
  <c r="I16" i="9"/>
  <c r="I17" i="9"/>
  <c r="I18" i="9"/>
  <c r="I8" i="9"/>
  <c r="D43" i="9"/>
  <c r="C43" i="9"/>
  <c r="D42" i="9"/>
  <c r="C42" i="9"/>
  <c r="D41" i="9"/>
  <c r="C41" i="9"/>
  <c r="D36" i="9"/>
  <c r="C36" i="9"/>
  <c r="D19" i="9"/>
  <c r="D20" i="9"/>
  <c r="D21" i="9"/>
  <c r="D22" i="9"/>
  <c r="D23" i="9"/>
  <c r="D24" i="9"/>
  <c r="D25" i="9"/>
  <c r="D27" i="9"/>
  <c r="D28" i="9"/>
  <c r="D29" i="9"/>
  <c r="D18" i="9"/>
  <c r="C19" i="9"/>
  <c r="C20" i="9"/>
  <c r="C21" i="9"/>
  <c r="C22" i="9"/>
  <c r="C23" i="9"/>
  <c r="C24" i="9"/>
  <c r="C25" i="9"/>
  <c r="C26" i="9"/>
  <c r="C27" i="9"/>
  <c r="C28" i="9"/>
  <c r="C29" i="9"/>
  <c r="C18" i="9"/>
  <c r="D9" i="9"/>
  <c r="D10" i="9"/>
  <c r="D11" i="9"/>
  <c r="D12" i="9"/>
  <c r="D8" i="9"/>
  <c r="C9" i="9"/>
  <c r="C10" i="9"/>
  <c r="C11" i="9"/>
  <c r="C12" i="9"/>
  <c r="C8" i="9"/>
  <c r="J7" i="12" l="1"/>
  <c r="J8" i="12"/>
  <c r="J9" i="12"/>
  <c r="J10" i="12"/>
  <c r="J11" i="12"/>
  <c r="J12" i="12"/>
  <c r="J13" i="12"/>
  <c r="J14" i="12"/>
  <c r="J15" i="12"/>
  <c r="J16" i="12"/>
  <c r="J6" i="12"/>
  <c r="I7" i="12"/>
  <c r="I8" i="12"/>
  <c r="I9" i="12"/>
  <c r="I10" i="12"/>
  <c r="I11" i="12"/>
  <c r="I12" i="12"/>
  <c r="I13" i="12"/>
  <c r="I14" i="12"/>
  <c r="I15" i="12"/>
  <c r="I16" i="12"/>
  <c r="I6" i="12"/>
  <c r="J24" i="12"/>
  <c r="I24" i="12"/>
  <c r="J23" i="12"/>
  <c r="I23" i="12"/>
  <c r="J22" i="12"/>
  <c r="I22" i="12"/>
  <c r="J21" i="12"/>
  <c r="I21" i="12"/>
  <c r="C41" i="12"/>
  <c r="D41" i="12"/>
  <c r="D40" i="12"/>
  <c r="C40" i="12"/>
  <c r="D39" i="12"/>
  <c r="C39" i="12"/>
  <c r="D34" i="12"/>
  <c r="C34" i="12"/>
  <c r="D17" i="12"/>
  <c r="D18" i="12"/>
  <c r="D19" i="12"/>
  <c r="D20" i="12"/>
  <c r="D21" i="12"/>
  <c r="D22" i="12"/>
  <c r="D23" i="12"/>
  <c r="D24" i="12"/>
  <c r="D25" i="12"/>
  <c r="D26" i="12"/>
  <c r="D27" i="12"/>
  <c r="C17" i="12"/>
  <c r="C18" i="12"/>
  <c r="C19" i="12"/>
  <c r="C20" i="12"/>
  <c r="C21" i="12"/>
  <c r="C22" i="12"/>
  <c r="C23" i="12"/>
  <c r="C24" i="12"/>
  <c r="C25" i="12"/>
  <c r="C26" i="12"/>
  <c r="C27" i="12"/>
  <c r="C16" i="12"/>
  <c r="D7" i="12"/>
  <c r="D8" i="12"/>
  <c r="D9" i="12"/>
  <c r="C6" i="12"/>
  <c r="D6" i="12"/>
  <c r="C7" i="12"/>
  <c r="C8" i="12"/>
  <c r="C9" i="12"/>
  <c r="C10" i="12"/>
  <c r="F93" i="13" l="1"/>
  <c r="F92" i="13"/>
  <c r="F91" i="13"/>
  <c r="F90" i="13"/>
  <c r="F89" i="13"/>
  <c r="F88" i="13"/>
  <c r="F87" i="13"/>
  <c r="F86" i="13"/>
  <c r="F17" i="13"/>
  <c r="F18" i="13"/>
  <c r="F19" i="13"/>
  <c r="F20" i="13"/>
  <c r="F21" i="13"/>
  <c r="F22" i="13"/>
  <c r="F23" i="13"/>
  <c r="F24" i="13"/>
  <c r="F25" i="13"/>
  <c r="F26" i="13"/>
  <c r="F8" i="13"/>
  <c r="E17" i="12"/>
  <c r="E21" i="12"/>
  <c r="E22" i="12"/>
  <c r="E24" i="12"/>
  <c r="E25" i="12"/>
  <c r="E26" i="12"/>
  <c r="E27" i="12"/>
  <c r="E9" i="12"/>
  <c r="E10" i="12"/>
  <c r="G95" i="7"/>
  <c r="G96" i="7"/>
  <c r="F4" i="13" l="1"/>
  <c r="G4" i="13"/>
  <c r="F5" i="13"/>
  <c r="G5" i="13"/>
  <c r="F6" i="13"/>
  <c r="G6" i="13"/>
  <c r="F7" i="13"/>
  <c r="G7" i="13"/>
  <c r="G8" i="13"/>
  <c r="B9" i="13"/>
  <c r="C9" i="13"/>
  <c r="D9" i="13"/>
  <c r="D10" i="13" s="1"/>
  <c r="E9" i="13"/>
  <c r="F15" i="13"/>
  <c r="G15" i="13"/>
  <c r="F16" i="13"/>
  <c r="G16" i="13"/>
  <c r="G17" i="13"/>
  <c r="G18" i="13"/>
  <c r="G19" i="13"/>
  <c r="G20" i="13"/>
  <c r="G21" i="13"/>
  <c r="G22" i="13"/>
  <c r="G23" i="13"/>
  <c r="G24" i="13"/>
  <c r="G25" i="13"/>
  <c r="G26" i="13"/>
  <c r="B27" i="13"/>
  <c r="C27" i="13"/>
  <c r="D27" i="13"/>
  <c r="E27" i="13"/>
  <c r="F33" i="13"/>
  <c r="G33" i="13"/>
  <c r="B34" i="13"/>
  <c r="D34" i="13"/>
  <c r="F39" i="13"/>
  <c r="G39" i="13"/>
  <c r="B40" i="13"/>
  <c r="D40" i="13"/>
  <c r="F45" i="13"/>
  <c r="G45" i="13"/>
  <c r="B46" i="13"/>
  <c r="D46" i="13"/>
  <c r="F51" i="13"/>
  <c r="G51" i="13"/>
  <c r="B52" i="13"/>
  <c r="D52" i="13"/>
  <c r="F56" i="13"/>
  <c r="G56" i="13"/>
  <c r="B57" i="13"/>
  <c r="F57" i="13" s="1"/>
  <c r="D57" i="13"/>
  <c r="F62" i="13"/>
  <c r="G62" i="13"/>
  <c r="B63" i="13"/>
  <c r="D63" i="13"/>
  <c r="G63" i="13" s="1"/>
  <c r="F68" i="13"/>
  <c r="G68" i="13"/>
  <c r="B69" i="13"/>
  <c r="D69" i="13"/>
  <c r="F75" i="13"/>
  <c r="G75" i="13"/>
  <c r="B76" i="13"/>
  <c r="D76" i="13"/>
  <c r="F83" i="13"/>
  <c r="G83" i="13"/>
  <c r="F84" i="13"/>
  <c r="G84" i="13"/>
  <c r="F85" i="13"/>
  <c r="G85" i="13"/>
  <c r="G86" i="13"/>
  <c r="G87" i="13"/>
  <c r="G88" i="13"/>
  <c r="G89" i="13"/>
  <c r="G90" i="13"/>
  <c r="G91" i="13"/>
  <c r="G92" i="13"/>
  <c r="G93" i="13"/>
  <c r="B94" i="13"/>
  <c r="C94" i="13"/>
  <c r="D94" i="13"/>
  <c r="E94" i="13"/>
  <c r="E6" i="12"/>
  <c r="F6" i="12"/>
  <c r="K6" i="12"/>
  <c r="L6" i="12"/>
  <c r="E7" i="12"/>
  <c r="F7" i="12"/>
  <c r="K7" i="12"/>
  <c r="L7" i="12"/>
  <c r="E8" i="12"/>
  <c r="F8" i="12"/>
  <c r="K8" i="12"/>
  <c r="L8" i="12"/>
  <c r="F9" i="12"/>
  <c r="K9" i="12"/>
  <c r="L9" i="12"/>
  <c r="F10" i="12"/>
  <c r="K10" i="12"/>
  <c r="L10" i="12"/>
  <c r="C11" i="12"/>
  <c r="C32" i="12" s="1"/>
  <c r="D11" i="12"/>
  <c r="L11" i="12"/>
  <c r="L12" i="12"/>
  <c r="L13" i="12"/>
  <c r="L14" i="12"/>
  <c r="L15" i="12"/>
  <c r="E16" i="12"/>
  <c r="F16" i="12"/>
  <c r="L16" i="12"/>
  <c r="F17" i="12"/>
  <c r="I17" i="12"/>
  <c r="I35" i="12" s="1"/>
  <c r="J17" i="12"/>
  <c r="F18" i="12"/>
  <c r="F19" i="12"/>
  <c r="F20" i="12"/>
  <c r="F21" i="12"/>
  <c r="K21" i="12"/>
  <c r="L21" i="12"/>
  <c r="F22" i="12"/>
  <c r="K22" i="12"/>
  <c r="L22" i="12"/>
  <c r="F23" i="12"/>
  <c r="K23" i="12"/>
  <c r="L23" i="12"/>
  <c r="F24" i="12"/>
  <c r="K24" i="12"/>
  <c r="L24" i="12"/>
  <c r="F25" i="12"/>
  <c r="I25" i="12"/>
  <c r="I36" i="12" s="1"/>
  <c r="J25" i="12"/>
  <c r="K25" i="12" s="1"/>
  <c r="F26" i="12"/>
  <c r="F27" i="12"/>
  <c r="C28" i="12"/>
  <c r="C33" i="12" s="1"/>
  <c r="D28" i="12"/>
  <c r="K29" i="12"/>
  <c r="L29" i="12"/>
  <c r="E34" i="12"/>
  <c r="F34" i="12"/>
  <c r="K37" i="12"/>
  <c r="L37" i="12"/>
  <c r="K38" i="12"/>
  <c r="L38" i="12"/>
  <c r="E39" i="12"/>
  <c r="F39" i="12"/>
  <c r="K39" i="12"/>
  <c r="L39" i="12"/>
  <c r="E40" i="12"/>
  <c r="F40" i="12"/>
  <c r="I40" i="12"/>
  <c r="J40" i="12"/>
  <c r="F41" i="12"/>
  <c r="F52" i="13" l="1"/>
  <c r="F76" i="13"/>
  <c r="F34" i="13"/>
  <c r="F27" i="13"/>
  <c r="L17" i="12"/>
  <c r="F94" i="13"/>
  <c r="J36" i="12"/>
  <c r="L36" i="12" s="1"/>
  <c r="L25" i="12"/>
  <c r="F28" i="12"/>
  <c r="E11" i="12"/>
  <c r="D95" i="13"/>
  <c r="F46" i="13"/>
  <c r="G34" i="13"/>
  <c r="D28" i="13"/>
  <c r="K36" i="12"/>
  <c r="C35" i="12"/>
  <c r="I34" i="12" s="1"/>
  <c r="I33" i="12" s="1"/>
  <c r="L40" i="12"/>
  <c r="K40" i="12"/>
  <c r="F69" i="13"/>
  <c r="G57" i="13"/>
  <c r="G52" i="13"/>
  <c r="F40" i="13"/>
  <c r="G76" i="13"/>
  <c r="F63" i="13"/>
  <c r="G27" i="13"/>
  <c r="G9" i="13"/>
  <c r="G94" i="13"/>
  <c r="B95" i="13"/>
  <c r="J35" i="12"/>
  <c r="K35" i="12" s="1"/>
  <c r="K17" i="12"/>
  <c r="E28" i="12"/>
  <c r="B10" i="13"/>
  <c r="F10" i="13" s="1"/>
  <c r="F9" i="13"/>
  <c r="D32" i="12"/>
  <c r="F32" i="12" s="1"/>
  <c r="F11" i="12"/>
  <c r="B28" i="13"/>
  <c r="G40" i="13"/>
  <c r="G69" i="13"/>
  <c r="G46" i="13"/>
  <c r="D33" i="12"/>
  <c r="G95" i="13" l="1"/>
  <c r="F95" i="13"/>
  <c r="E32" i="12"/>
  <c r="L35" i="12"/>
  <c r="G10" i="13"/>
  <c r="G28" i="13"/>
  <c r="F28" i="13"/>
  <c r="D35" i="12"/>
  <c r="E33" i="12"/>
  <c r="F33" i="12"/>
  <c r="E35" i="12" l="1"/>
  <c r="F35" i="12"/>
  <c r="J34" i="12"/>
  <c r="K34" i="12" l="1"/>
  <c r="L34" i="12"/>
  <c r="J33" i="12"/>
  <c r="K33" i="12" l="1"/>
  <c r="L33" i="12"/>
  <c r="C30" i="9" l="1"/>
  <c r="I19" i="9"/>
  <c r="I37" i="9" s="1"/>
  <c r="J19" i="9"/>
  <c r="C13" i="9"/>
  <c r="D30" i="9"/>
  <c r="D28" i="7"/>
  <c r="G20" i="7" l="1"/>
  <c r="F20" i="7"/>
  <c r="K13" i="9" l="1"/>
  <c r="F22" i="9"/>
  <c r="E22" i="9"/>
  <c r="F89" i="7"/>
  <c r="F90" i="7"/>
  <c r="F91" i="7"/>
  <c r="K9" i="9"/>
  <c r="K10" i="9"/>
  <c r="K11" i="9"/>
  <c r="K12" i="9"/>
  <c r="K31" i="9" l="1"/>
  <c r="E23" i="9" l="1"/>
  <c r="E21" i="9"/>
  <c r="F19" i="7"/>
  <c r="F21" i="7"/>
  <c r="F22" i="7"/>
  <c r="F23" i="7"/>
  <c r="G34" i="7" l="1"/>
  <c r="F34" i="7"/>
  <c r="G94" i="7" l="1"/>
  <c r="B28" i="7"/>
  <c r="C28" i="7"/>
  <c r="E12" i="9"/>
  <c r="F36" i="9"/>
  <c r="E36" i="9"/>
  <c r="G21" i="7" l="1"/>
  <c r="J42" i="9" l="1"/>
  <c r="I42" i="9"/>
  <c r="F43" i="9"/>
  <c r="E43" i="9"/>
  <c r="L41" i="9"/>
  <c r="K41" i="9"/>
  <c r="F42" i="9"/>
  <c r="E42" i="9"/>
  <c r="L40" i="9"/>
  <c r="K40" i="9"/>
  <c r="F41" i="9"/>
  <c r="E41" i="9"/>
  <c r="L39" i="9"/>
  <c r="K39" i="9"/>
  <c r="L31" i="9"/>
  <c r="F29" i="9"/>
  <c r="E29" i="9"/>
  <c r="J27" i="9"/>
  <c r="J38" i="9" s="1"/>
  <c r="I27" i="9"/>
  <c r="I38" i="9" s="1"/>
  <c r="F28" i="9"/>
  <c r="E28" i="9"/>
  <c r="L26" i="9"/>
  <c r="K26" i="9"/>
  <c r="F27" i="9"/>
  <c r="E27" i="9"/>
  <c r="L25" i="9"/>
  <c r="K25" i="9"/>
  <c r="F26" i="9"/>
  <c r="E26" i="9"/>
  <c r="L24" i="9"/>
  <c r="K24" i="9"/>
  <c r="F25" i="9"/>
  <c r="E25" i="9"/>
  <c r="L23" i="9"/>
  <c r="K23" i="9"/>
  <c r="F24" i="9"/>
  <c r="E24" i="9"/>
  <c r="F23" i="9"/>
  <c r="F21" i="9"/>
  <c r="F20" i="9"/>
  <c r="E20" i="9"/>
  <c r="J37" i="9"/>
  <c r="F19" i="9"/>
  <c r="E19" i="9"/>
  <c r="L18" i="9"/>
  <c r="F18" i="9"/>
  <c r="E18" i="9"/>
  <c r="L17" i="9"/>
  <c r="L16" i="9"/>
  <c r="L15" i="9"/>
  <c r="L14" i="9"/>
  <c r="L13" i="9"/>
  <c r="D13" i="9"/>
  <c r="C34" i="9"/>
  <c r="L12" i="9"/>
  <c r="F12" i="9"/>
  <c r="L11" i="9"/>
  <c r="F11" i="9"/>
  <c r="E11" i="9"/>
  <c r="L10" i="9"/>
  <c r="F10" i="9"/>
  <c r="E10" i="9"/>
  <c r="L9" i="9"/>
  <c r="F9" i="9"/>
  <c r="E9" i="9"/>
  <c r="L8" i="9"/>
  <c r="K8" i="9"/>
  <c r="F8" i="9"/>
  <c r="E8" i="9"/>
  <c r="C35" i="9" l="1"/>
  <c r="C37" i="9" s="1"/>
  <c r="I36" i="9" s="1"/>
  <c r="I35" i="9" s="1"/>
  <c r="E30" i="9"/>
  <c r="F13" i="9"/>
  <c r="K42" i="9"/>
  <c r="D35" i="9"/>
  <c r="L37" i="9"/>
  <c r="K37" i="9"/>
  <c r="L38" i="9"/>
  <c r="K38" i="9"/>
  <c r="L42" i="9"/>
  <c r="K19" i="9"/>
  <c r="F30" i="9"/>
  <c r="L19" i="9"/>
  <c r="D34" i="9"/>
  <c r="E13" i="9"/>
  <c r="K27" i="9"/>
  <c r="L27" i="9"/>
  <c r="E97" i="7"/>
  <c r="D97" i="7"/>
  <c r="C97" i="7"/>
  <c r="B97" i="7"/>
  <c r="G93" i="7"/>
  <c r="G92" i="7"/>
  <c r="G91" i="7"/>
  <c r="G90" i="7"/>
  <c r="G89" i="7"/>
  <c r="G88" i="7"/>
  <c r="F88" i="7"/>
  <c r="G87" i="7"/>
  <c r="F87" i="7"/>
  <c r="G86" i="7"/>
  <c r="F86" i="7"/>
  <c r="D80" i="7"/>
  <c r="B80" i="7"/>
  <c r="G79" i="7"/>
  <c r="F79" i="7"/>
  <c r="D73" i="7"/>
  <c r="B73" i="7"/>
  <c r="G72" i="7"/>
  <c r="F72" i="7"/>
  <c r="D67" i="7"/>
  <c r="B67" i="7"/>
  <c r="G66" i="7"/>
  <c r="F66" i="7"/>
  <c r="D60" i="7"/>
  <c r="B60" i="7"/>
  <c r="G59" i="7"/>
  <c r="F59" i="7"/>
  <c r="D53" i="7"/>
  <c r="B53" i="7"/>
  <c r="G52" i="7"/>
  <c r="F52" i="7"/>
  <c r="D47" i="7"/>
  <c r="B47" i="7"/>
  <c r="G46" i="7"/>
  <c r="F46" i="7"/>
  <c r="D41" i="7"/>
  <c r="B41" i="7"/>
  <c r="G40" i="7"/>
  <c r="F40" i="7"/>
  <c r="D35" i="7"/>
  <c r="B35" i="7"/>
  <c r="E28" i="7"/>
  <c r="D29" i="7" s="1"/>
  <c r="G27" i="7"/>
  <c r="F27" i="7"/>
  <c r="G26" i="7"/>
  <c r="F26" i="7"/>
  <c r="G25" i="7"/>
  <c r="F25" i="7"/>
  <c r="G24" i="7"/>
  <c r="F24" i="7"/>
  <c r="G23" i="7"/>
  <c r="G22" i="7"/>
  <c r="G19" i="7"/>
  <c r="G18" i="7"/>
  <c r="F18" i="7"/>
  <c r="G17" i="7"/>
  <c r="F17" i="7"/>
  <c r="G16" i="7"/>
  <c r="F16" i="7"/>
  <c r="E10" i="7"/>
  <c r="C10" i="7"/>
  <c r="G9" i="7"/>
  <c r="F9" i="7"/>
  <c r="G8" i="7"/>
  <c r="F8" i="7"/>
  <c r="G7" i="7"/>
  <c r="F7" i="7"/>
  <c r="G6" i="7"/>
  <c r="F6" i="7"/>
  <c r="G5" i="7"/>
  <c r="F5" i="7"/>
  <c r="D37" i="9" l="1"/>
  <c r="F97" i="7"/>
  <c r="B11" i="7"/>
  <c r="F35" i="9"/>
  <c r="E35" i="9"/>
  <c r="B98" i="7"/>
  <c r="G67" i="7"/>
  <c r="G97" i="7"/>
  <c r="D98" i="7"/>
  <c r="F67" i="7"/>
  <c r="G53" i="7"/>
  <c r="G73" i="7"/>
  <c r="G80" i="7"/>
  <c r="F60" i="7"/>
  <c r="G47" i="7"/>
  <c r="F35" i="7"/>
  <c r="G41" i="7"/>
  <c r="F53" i="7"/>
  <c r="G35" i="7"/>
  <c r="G10" i="7"/>
  <c r="D11" i="7"/>
  <c r="F80" i="7"/>
  <c r="G60" i="7"/>
  <c r="F73" i="7"/>
  <c r="F47" i="7"/>
  <c r="F41" i="7"/>
  <c r="F10" i="7"/>
  <c r="F34" i="9"/>
  <c r="E34" i="9"/>
  <c r="G11" i="7" l="1"/>
  <c r="G98" i="7"/>
  <c r="F98" i="7"/>
  <c r="F11" i="7"/>
  <c r="F37" i="9"/>
  <c r="E37" i="9"/>
  <c r="J36" i="9"/>
  <c r="K36" i="9" l="1"/>
  <c r="L36" i="9"/>
  <c r="J35" i="9"/>
  <c r="L35" i="9" l="1"/>
  <c r="K35" i="9"/>
  <c r="G28" i="7"/>
  <c r="F28" i="7"/>
  <c r="B29" i="7"/>
  <c r="G29" i="7" s="1"/>
  <c r="F29" i="7" l="1"/>
</calcChain>
</file>

<file path=xl/sharedStrings.xml><?xml version="1.0" encoding="utf-8"?>
<sst xmlns="http://schemas.openxmlformats.org/spreadsheetml/2006/main" count="472" uniqueCount="99">
  <si>
    <t>مقارنة صنف الصب الجاف بالطن (الميناء الرئيسي)</t>
  </si>
  <si>
    <t>مقارنة ميناء النفط والغاز (L.P.G) بالطن</t>
  </si>
  <si>
    <t>الصنف</t>
  </si>
  <si>
    <t>نسبة التغير</t>
  </si>
  <si>
    <t>الفرق</t>
  </si>
  <si>
    <t>قمح سائب</t>
  </si>
  <si>
    <t>نفط خام</t>
  </si>
  <si>
    <t>شعير سائب</t>
  </si>
  <si>
    <t>بنزين</t>
  </si>
  <si>
    <t>ذرة سائب</t>
  </si>
  <si>
    <t>ديزل</t>
  </si>
  <si>
    <t>صويا سائب</t>
  </si>
  <si>
    <t>غاز L.P.G</t>
  </si>
  <si>
    <t>فحم</t>
  </si>
  <si>
    <t>كاز</t>
  </si>
  <si>
    <t>مجموع الصب الجاف</t>
  </si>
  <si>
    <t>هيدروكسيد البوتاسيوم</t>
  </si>
  <si>
    <t>بروميد الكالسيوم</t>
  </si>
  <si>
    <t>مقارنة البضائع العامة بالطن (الميناء الرئيسي)</t>
  </si>
  <si>
    <t>مواد كيميائيه</t>
  </si>
  <si>
    <t xml:space="preserve">زيوت معدنية </t>
  </si>
  <si>
    <t>الحديد والمعادن</t>
  </si>
  <si>
    <t>الخشب</t>
  </si>
  <si>
    <t xml:space="preserve">مجموع مناولة الصب السائل </t>
  </si>
  <si>
    <t>عجائن ورقية</t>
  </si>
  <si>
    <t>مواد غذائية - سكر</t>
  </si>
  <si>
    <t xml:space="preserve">مقارنة ميناء محطة الركاب </t>
  </si>
  <si>
    <t>مواد خطرة</t>
  </si>
  <si>
    <t>اعلاف مكيسة</t>
  </si>
  <si>
    <t xml:space="preserve">عدد الركاب </t>
  </si>
  <si>
    <t>اسمدة مكيسة</t>
  </si>
  <si>
    <t>عدد المركبات والاليات</t>
  </si>
  <si>
    <t>بضائع عامة متنوعة</t>
  </si>
  <si>
    <t>مواد حجرية - رخام</t>
  </si>
  <si>
    <t>بضائع عامة - بالطن</t>
  </si>
  <si>
    <t>معدات وقطع</t>
  </si>
  <si>
    <t xml:space="preserve">مجموع مناولة محطة الركاب </t>
  </si>
  <si>
    <t>مواد اولية</t>
  </si>
  <si>
    <t>مجموع البضائع العامة</t>
  </si>
  <si>
    <t>مقارنة عدد حاويات المعاينة المركز الجمركي (ساحة 4)</t>
  </si>
  <si>
    <t>مقارنة  الاصناف الرئيسية بالطن (الميناء الرئيسي)</t>
  </si>
  <si>
    <t>عدد حاويات المعاينة</t>
  </si>
  <si>
    <t>صب جاف / طن</t>
  </si>
  <si>
    <t xml:space="preserve">مقارنة المناولة الكلية  بالطن واعداد السفن </t>
  </si>
  <si>
    <t>بضائع عامة / طن</t>
  </si>
  <si>
    <t>حيوانات حية / طن</t>
  </si>
  <si>
    <t>حجم المناولة الكلية بالطن</t>
  </si>
  <si>
    <t>المجموع</t>
  </si>
  <si>
    <t>مناولة الميناء الرئيسي</t>
  </si>
  <si>
    <t xml:space="preserve">مناولة ميناء النفط والغاز </t>
  </si>
  <si>
    <t>مقارنة لبعض الاصناف عدد (الميناء الرئيسي)</t>
  </si>
  <si>
    <t xml:space="preserve">مناولة محطة الركاب </t>
  </si>
  <si>
    <t>عدد السفن الميناء الرئيسي#</t>
  </si>
  <si>
    <t>حيوانات حية -عدد</t>
  </si>
  <si>
    <t>عدد السفن ميناء النفط#</t>
  </si>
  <si>
    <t>مركبات واليات -عدد</t>
  </si>
  <si>
    <t>عدد السفن ميناء الركاب #</t>
  </si>
  <si>
    <t>حاويات - عدد</t>
  </si>
  <si>
    <t xml:space="preserve">المجموع الكلي لعدد السفن # </t>
  </si>
  <si>
    <t>كلوريدالمغنسيوم-</t>
  </si>
  <si>
    <t xml:space="preserve">عدد الشاحنات </t>
  </si>
  <si>
    <t>مقارنة الحيوانات الحية  بالطن (الميناء الرئيسي)</t>
  </si>
  <si>
    <t>حيوانات حية -وزن</t>
  </si>
  <si>
    <t>مجموع الحيوانات الحية بالطن</t>
  </si>
  <si>
    <t>مقارنة عدد  الحيوانات الحية بالراس (الميناء الرئيسي)</t>
  </si>
  <si>
    <t>حيوانات حية - عدد</t>
  </si>
  <si>
    <t>مجموع الحيوانات الحية بالراس</t>
  </si>
  <si>
    <t>مقارنة عدد المركبات والاليات (الميناء الرئيسي)</t>
  </si>
  <si>
    <t>مركبة والية - عدد</t>
  </si>
  <si>
    <t>مجموع المركبات والاليات</t>
  </si>
  <si>
    <t>مقارنة عدد الحاويات (الميناء الرئيسي)</t>
  </si>
  <si>
    <t>مجموع الحاويات</t>
  </si>
  <si>
    <t>مقارنة صنف البضائع العامة بالطن (ميناء الركاب )</t>
  </si>
  <si>
    <t xml:space="preserve">بضائع عامة - محطة الركاب </t>
  </si>
  <si>
    <t>مقارنة عدد الركاب القادمين والمغادرين  (ميناء الركاب )</t>
  </si>
  <si>
    <t>قادم</t>
  </si>
  <si>
    <t>مغادر</t>
  </si>
  <si>
    <t xml:space="preserve">قادم </t>
  </si>
  <si>
    <t xml:space="preserve">عدد المسافرين- محطة الركاب </t>
  </si>
  <si>
    <t>مقارنة عدد الشاحنات نويبع العقبة (ميناء الركاب )</t>
  </si>
  <si>
    <t>قادمة</t>
  </si>
  <si>
    <t>مغادرة</t>
  </si>
  <si>
    <t xml:space="preserve">عدد شاحنات- محطة الركاب </t>
  </si>
  <si>
    <t xml:space="preserve">ملاحظة:-  شاحنات نقل البضائع نويبع -العقبة </t>
  </si>
  <si>
    <t>مقارنة عددالمركبات والاليات نويبع العقبة (ميناء الركاب )</t>
  </si>
  <si>
    <t xml:space="preserve">عدد المركبات والاليات- محطة الركاب </t>
  </si>
  <si>
    <t xml:space="preserve">ملاحظة: - مركبات واليات تخص الركاب </t>
  </si>
  <si>
    <t>كلوريدالمغنسيوم- محلول ملحي</t>
  </si>
  <si>
    <t>حاوية - عدد</t>
  </si>
  <si>
    <t>فيول</t>
  </si>
  <si>
    <t>unloaded ship</t>
  </si>
  <si>
    <t>loaded ship</t>
  </si>
  <si>
    <t>إحصائية تراكمية</t>
  </si>
  <si>
    <t>مواد غذائية - أرز</t>
  </si>
  <si>
    <t>مواد غذائية - ارز</t>
  </si>
  <si>
    <t>شباط- 2025</t>
  </si>
  <si>
    <t>شباط- 2026</t>
  </si>
  <si>
    <t>مقارنة الloaded ship والunloaded ship لنهاية شهر شباط - 2026  بالمقارنة مع نفس الفترة من العام 2025</t>
  </si>
  <si>
    <t xml:space="preserve">مقارنة المناولة الكلية  بالطن واعداد السفن المفرغة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</si>
</sst>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[Blue]0%&quot;▲&quot;;[Red]\-0%&quot;▼&quot;;0"/>
    <numFmt numFmtId="166" formatCode="#,##0_ ;\-#,##0\ "/>
    <numFmt numFmtId="167" formatCode="[Blue]0%\▲;[Red]\-0%\▼;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.3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A700"/>
        <bgColor indexed="64"/>
      </patternFill>
    </fill>
    <fill>
      <patternFill patternType="solid">
        <fgColor theme="2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8">
    <xf numFmtId="0" fontId="0" fillId="0" borderId="0" xfId="0"/>
    <xf numFmtId="0" fontId="5" fillId="5" borderId="5" xfId="0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165" fontId="5" fillId="5" borderId="5" xfId="1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/>
    </xf>
    <xf numFmtId="3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5" xfId="1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3" fontId="5" fillId="5" borderId="6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/>
    </xf>
    <xf numFmtId="165" fontId="8" fillId="7" borderId="7" xfId="1" applyNumberFormat="1" applyFont="1" applyFill="1" applyBorder="1" applyAlignment="1">
      <alignment horizontal="center" vertical="center"/>
    </xf>
    <xf numFmtId="164" fontId="8" fillId="7" borderId="7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165" fontId="8" fillId="7" borderId="1" xfId="1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center"/>
    </xf>
    <xf numFmtId="3" fontId="8" fillId="5" borderId="0" xfId="0" applyNumberFormat="1" applyFont="1" applyFill="1" applyBorder="1" applyAlignment="1">
      <alignment horizontal="center" vertical="center"/>
    </xf>
    <xf numFmtId="165" fontId="8" fillId="5" borderId="0" xfId="1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5" fontId="5" fillId="5" borderId="1" xfId="1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3" fontId="8" fillId="5" borderId="0" xfId="0" applyNumberFormat="1" applyFont="1" applyFill="1" applyBorder="1" applyAlignment="1">
      <alignment horizontal="center"/>
    </xf>
    <xf numFmtId="164" fontId="8" fillId="5" borderId="0" xfId="0" applyNumberFormat="1" applyFont="1" applyFill="1" applyBorder="1" applyAlignment="1">
      <alignment horizontal="center"/>
    </xf>
    <xf numFmtId="165" fontId="5" fillId="5" borderId="7" xfId="1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3" fontId="8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3" fontId="5" fillId="5" borderId="7" xfId="0" applyNumberFormat="1" applyFont="1" applyFill="1" applyBorder="1" applyAlignment="1">
      <alignment horizontal="center"/>
    </xf>
    <xf numFmtId="3" fontId="5" fillId="5" borderId="7" xfId="0" applyNumberFormat="1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165" fontId="6" fillId="11" borderId="5" xfId="1" applyNumberFormat="1" applyFont="1" applyFill="1" applyBorder="1" applyAlignment="1">
      <alignment horizontal="center" vertical="center"/>
    </xf>
    <xf numFmtId="164" fontId="9" fillId="11" borderId="5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3" fontId="5" fillId="5" borderId="6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64" fontId="8" fillId="7" borderId="7" xfId="0" applyNumberFormat="1" applyFont="1" applyFill="1" applyBorder="1" applyAlignment="1">
      <alignment horizontal="center" vertical="center"/>
    </xf>
    <xf numFmtId="0" fontId="4" fillId="5" borderId="0" xfId="2" applyFill="1"/>
    <xf numFmtId="0" fontId="4" fillId="5" borderId="0" xfId="2" applyFill="1" applyAlignment="1">
      <alignment horizontal="center" vertical="center"/>
    </xf>
    <xf numFmtId="164" fontId="4" fillId="5" borderId="0" xfId="2" applyNumberFormat="1" applyFill="1" applyAlignment="1">
      <alignment horizontal="center"/>
    </xf>
    <xf numFmtId="0" fontId="4" fillId="5" borderId="0" xfId="2" applyFill="1" applyAlignment="1">
      <alignment horizontal="center"/>
    </xf>
    <xf numFmtId="164" fontId="4" fillId="5" borderId="0" xfId="2" applyNumberFormat="1" applyFill="1"/>
    <xf numFmtId="0" fontId="4" fillId="0" borderId="0" xfId="2"/>
    <xf numFmtId="0" fontId="7" fillId="4" borderId="5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 vertical="center"/>
    </xf>
    <xf numFmtId="164" fontId="7" fillId="4" borderId="5" xfId="2" applyNumberFormat="1" applyFont="1" applyFill="1" applyBorder="1" applyAlignment="1">
      <alignment horizontal="center"/>
    </xf>
    <xf numFmtId="0" fontId="7" fillId="10" borderId="19" xfId="2" applyFont="1" applyFill="1" applyBorder="1" applyAlignment="1">
      <alignment horizontal="center"/>
    </xf>
    <xf numFmtId="0" fontId="7" fillId="10" borderId="19" xfId="2" applyFont="1" applyFill="1" applyBorder="1" applyAlignment="1">
      <alignment horizontal="center" vertical="center"/>
    </xf>
    <xf numFmtId="164" fontId="7" fillId="10" borderId="19" xfId="2" applyNumberFormat="1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/>
    </xf>
    <xf numFmtId="3" fontId="5" fillId="5" borderId="5" xfId="2" applyNumberFormat="1" applyFont="1" applyFill="1" applyBorder="1" applyAlignment="1">
      <alignment horizontal="center"/>
    </xf>
    <xf numFmtId="165" fontId="5" fillId="5" borderId="5" xfId="3" applyNumberFormat="1" applyFont="1" applyFill="1" applyBorder="1" applyAlignment="1">
      <alignment horizontal="center" vertical="center"/>
    </xf>
    <xf numFmtId="164" fontId="5" fillId="5" borderId="5" xfId="2" applyNumberFormat="1" applyFont="1" applyFill="1" applyBorder="1" applyAlignment="1">
      <alignment horizontal="center"/>
    </xf>
    <xf numFmtId="0" fontId="5" fillId="5" borderId="22" xfId="2" applyFont="1" applyFill="1" applyBorder="1" applyAlignment="1">
      <alignment horizontal="center"/>
    </xf>
    <xf numFmtId="3" fontId="5" fillId="5" borderId="7" xfId="2" applyNumberFormat="1" applyFont="1" applyFill="1" applyBorder="1" applyAlignment="1">
      <alignment horizontal="center" vertical="center"/>
    </xf>
    <xf numFmtId="3" fontId="5" fillId="5" borderId="7" xfId="2" applyNumberFormat="1" applyFont="1" applyFill="1" applyBorder="1" applyAlignment="1">
      <alignment horizontal="center"/>
    </xf>
    <xf numFmtId="165" fontId="5" fillId="5" borderId="7" xfId="3" applyNumberFormat="1" applyFont="1" applyFill="1" applyBorder="1" applyAlignment="1">
      <alignment horizontal="center" vertical="center"/>
    </xf>
    <xf numFmtId="164" fontId="5" fillId="5" borderId="7" xfId="2" applyNumberFormat="1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 vertical="center"/>
    </xf>
    <xf numFmtId="3" fontId="5" fillId="5" borderId="5" xfId="2" applyNumberFormat="1" applyFont="1" applyFill="1" applyBorder="1" applyAlignment="1">
      <alignment horizontal="center" vertical="center"/>
    </xf>
    <xf numFmtId="164" fontId="5" fillId="5" borderId="5" xfId="2" applyNumberFormat="1" applyFont="1" applyFill="1" applyBorder="1" applyAlignment="1">
      <alignment horizontal="center" vertical="center"/>
    </xf>
    <xf numFmtId="0" fontId="5" fillId="0" borderId="0" xfId="2" applyFont="1"/>
    <xf numFmtId="0" fontId="5" fillId="2" borderId="5" xfId="2" applyFont="1" applyFill="1" applyBorder="1" applyAlignment="1">
      <alignment horizontal="center"/>
    </xf>
    <xf numFmtId="3" fontId="5" fillId="2" borderId="5" xfId="2" applyNumberFormat="1" applyFont="1" applyFill="1" applyBorder="1" applyAlignment="1">
      <alignment horizontal="center"/>
    </xf>
    <xf numFmtId="165" fontId="5" fillId="2" borderId="5" xfId="3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/>
    </xf>
    <xf numFmtId="164" fontId="4" fillId="0" borderId="0" xfId="2" applyNumberFormat="1" applyAlignment="1">
      <alignment horizontal="center"/>
    </xf>
    <xf numFmtId="0" fontId="4" fillId="0" borderId="0" xfId="2" applyAlignment="1">
      <alignment horizontal="center" vertical="center"/>
    </xf>
    <xf numFmtId="3" fontId="5" fillId="0" borderId="0" xfId="2" applyNumberFormat="1" applyFont="1"/>
    <xf numFmtId="0" fontId="7" fillId="11" borderId="5" xfId="2" applyFont="1" applyFill="1" applyBorder="1" applyAlignment="1">
      <alignment horizontal="center" vertical="center"/>
    </xf>
    <xf numFmtId="3" fontId="9" fillId="11" borderId="5" xfId="2" applyNumberFormat="1" applyFont="1" applyFill="1" applyBorder="1" applyAlignment="1">
      <alignment horizontal="center" vertical="center"/>
    </xf>
    <xf numFmtId="165" fontId="6" fillId="11" borderId="5" xfId="3" applyNumberFormat="1" applyFont="1" applyFill="1" applyBorder="1" applyAlignment="1">
      <alignment horizontal="center" vertical="center"/>
    </xf>
    <xf numFmtId="164" fontId="9" fillId="11" borderId="5" xfId="2" applyNumberFormat="1" applyFont="1" applyFill="1" applyBorder="1" applyAlignment="1">
      <alignment horizontal="center" vertical="center"/>
    </xf>
    <xf numFmtId="0" fontId="4" fillId="0" borderId="0" xfId="2" applyAlignment="1">
      <alignment horizontal="center"/>
    </xf>
    <xf numFmtId="164" fontId="4" fillId="0" borderId="0" xfId="2" applyNumberFormat="1"/>
    <xf numFmtId="0" fontId="8" fillId="12" borderId="5" xfId="2" applyFont="1" applyFill="1" applyBorder="1" applyAlignment="1">
      <alignment horizontal="center"/>
    </xf>
    <xf numFmtId="0" fontId="8" fillId="12" borderId="5" xfId="2" applyFont="1" applyFill="1" applyBorder="1" applyAlignment="1">
      <alignment horizontal="center" vertical="center"/>
    </xf>
    <xf numFmtId="164" fontId="8" fillId="12" borderId="5" xfId="2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10" fillId="0" borderId="5" xfId="2" applyFont="1" applyBorder="1" applyAlignment="1">
      <alignment horizontal="center" vertical="center" wrapText="1"/>
    </xf>
    <xf numFmtId="0" fontId="4" fillId="0" borderId="0" xfId="2" applyAlignment="1">
      <alignment vertical="center"/>
    </xf>
    <xf numFmtId="0" fontId="5" fillId="0" borderId="0" xfId="2" applyFont="1" applyAlignment="1">
      <alignment vertical="center"/>
    </xf>
    <xf numFmtId="0" fontId="10" fillId="12" borderId="5" xfId="2" applyFont="1" applyFill="1" applyBorder="1" applyAlignment="1">
      <alignment horizontal="center"/>
    </xf>
    <xf numFmtId="3" fontId="5" fillId="12" borderId="5" xfId="2" applyNumberFormat="1" applyFont="1" applyFill="1" applyBorder="1" applyAlignment="1">
      <alignment horizontal="center"/>
    </xf>
    <xf numFmtId="165" fontId="5" fillId="12" borderId="5" xfId="3" applyNumberFormat="1" applyFont="1" applyFill="1" applyBorder="1" applyAlignment="1">
      <alignment horizontal="center" vertical="center"/>
    </xf>
    <xf numFmtId="164" fontId="5" fillId="12" borderId="5" xfId="2" applyNumberFormat="1" applyFont="1" applyFill="1" applyBorder="1" applyAlignment="1">
      <alignment horizontal="center"/>
    </xf>
    <xf numFmtId="0" fontId="8" fillId="7" borderId="5" xfId="2" applyFont="1" applyFill="1" applyBorder="1" applyAlignment="1">
      <alignment horizontal="center"/>
    </xf>
    <xf numFmtId="3" fontId="8" fillId="7" borderId="5" xfId="2" applyNumberFormat="1" applyFont="1" applyFill="1" applyBorder="1" applyAlignment="1">
      <alignment horizontal="center"/>
    </xf>
    <xf numFmtId="165" fontId="8" fillId="7" borderId="5" xfId="3" applyNumberFormat="1" applyFont="1" applyFill="1" applyBorder="1" applyAlignment="1">
      <alignment horizontal="center" vertical="center"/>
    </xf>
    <xf numFmtId="164" fontId="8" fillId="7" borderId="5" xfId="2" applyNumberFormat="1" applyFont="1" applyFill="1" applyBorder="1" applyAlignment="1">
      <alignment horizontal="center"/>
    </xf>
    <xf numFmtId="0" fontId="8" fillId="13" borderId="5" xfId="2" applyFont="1" applyFill="1" applyBorder="1" applyAlignment="1">
      <alignment horizontal="center" vertical="center"/>
    </xf>
    <xf numFmtId="164" fontId="8" fillId="13" borderId="5" xfId="2" applyNumberFormat="1" applyFont="1" applyFill="1" applyBorder="1" applyAlignment="1">
      <alignment horizontal="center"/>
    </xf>
    <xf numFmtId="166" fontId="5" fillId="0" borderId="5" xfId="4" applyNumberFormat="1" applyFont="1" applyBorder="1" applyAlignment="1">
      <alignment horizontal="center" vertical="center"/>
    </xf>
    <xf numFmtId="0" fontId="7" fillId="9" borderId="5" xfId="2" applyFont="1" applyFill="1" applyBorder="1" applyAlignment="1">
      <alignment horizontal="center" vertical="center"/>
    </xf>
    <xf numFmtId="164" fontId="7" fillId="9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165" fontId="11" fillId="2" borderId="5" xfId="3" applyNumberFormat="1" applyFont="1" applyFill="1" applyBorder="1" applyAlignment="1">
      <alignment horizontal="center" vertical="center"/>
    </xf>
    <xf numFmtId="164" fontId="11" fillId="2" borderId="5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3" fontId="12" fillId="2" borderId="5" xfId="2" applyNumberFormat="1" applyFont="1" applyFill="1" applyBorder="1" applyAlignment="1">
      <alignment horizontal="center" vertical="center"/>
    </xf>
    <xf numFmtId="165" fontId="12" fillId="2" borderId="5" xfId="3" applyNumberFormat="1" applyFont="1" applyFill="1" applyBorder="1" applyAlignment="1">
      <alignment horizontal="center" vertical="center"/>
    </xf>
    <xf numFmtId="164" fontId="12" fillId="2" borderId="5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165" fontId="6" fillId="2" borderId="5" xfId="3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0" fontId="5" fillId="14" borderId="5" xfId="2" applyFont="1" applyFill="1" applyBorder="1" applyAlignment="1">
      <alignment horizontal="center" vertical="center"/>
    </xf>
    <xf numFmtId="3" fontId="5" fillId="14" borderId="5" xfId="2" applyNumberFormat="1" applyFont="1" applyFill="1" applyBorder="1" applyAlignment="1">
      <alignment horizontal="center" vertical="center"/>
    </xf>
    <xf numFmtId="165" fontId="5" fillId="14" borderId="5" xfId="3" applyNumberFormat="1" applyFont="1" applyFill="1" applyBorder="1" applyAlignment="1">
      <alignment horizontal="center" vertical="center"/>
    </xf>
    <xf numFmtId="164" fontId="5" fillId="14" borderId="5" xfId="2" applyNumberFormat="1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3" fontId="6" fillId="3" borderId="5" xfId="2" applyNumberFormat="1" applyFont="1" applyFill="1" applyBorder="1" applyAlignment="1">
      <alignment horizontal="center" vertical="center"/>
    </xf>
    <xf numFmtId="165" fontId="6" fillId="3" borderId="5" xfId="3" applyNumberFormat="1" applyFont="1" applyFill="1" applyBorder="1" applyAlignment="1">
      <alignment horizontal="center" vertical="center"/>
    </xf>
    <xf numFmtId="164" fontId="6" fillId="3" borderId="5" xfId="2" applyNumberFormat="1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/>
    </xf>
    <xf numFmtId="164" fontId="7" fillId="18" borderId="5" xfId="0" applyNumberFormat="1" applyFont="1" applyFill="1" applyBorder="1" applyAlignment="1">
      <alignment horizontal="center"/>
    </xf>
    <xf numFmtId="0" fontId="7" fillId="18" borderId="6" xfId="0" applyFont="1" applyFill="1" applyBorder="1" applyAlignment="1">
      <alignment horizontal="center"/>
    </xf>
    <xf numFmtId="0" fontId="7" fillId="18" borderId="6" xfId="0" applyFont="1" applyFill="1" applyBorder="1" applyAlignment="1">
      <alignment horizontal="center" vertical="center"/>
    </xf>
    <xf numFmtId="164" fontId="7" fillId="18" borderId="6" xfId="0" applyNumberFormat="1" applyFont="1" applyFill="1" applyBorder="1" applyAlignment="1">
      <alignment horizontal="center"/>
    </xf>
    <xf numFmtId="3" fontId="4" fillId="0" borderId="0" xfId="2" applyNumberFormat="1"/>
    <xf numFmtId="0" fontId="7" fillId="3" borderId="5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7" fillId="15" borderId="6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8" fillId="13" borderId="5" xfId="2" applyFont="1" applyFill="1" applyBorder="1" applyAlignment="1">
      <alignment horizontal="center"/>
    </xf>
    <xf numFmtId="0" fontId="7" fillId="19" borderId="5" xfId="0" applyFont="1" applyFill="1" applyBorder="1" applyAlignment="1">
      <alignment horizontal="center" vertical="center"/>
    </xf>
    <xf numFmtId="0" fontId="7" fillId="20" borderId="2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 vertical="center"/>
    </xf>
    <xf numFmtId="0" fontId="7" fillId="20" borderId="7" xfId="0" applyFont="1" applyFill="1" applyBorder="1" applyAlignment="1">
      <alignment horizont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6" fillId="6" borderId="5" xfId="0" applyNumberFormat="1" applyFont="1" applyFill="1" applyBorder="1" applyAlignment="1">
      <alignment horizontal="center"/>
    </xf>
    <xf numFmtId="3" fontId="13" fillId="0" borderId="0" xfId="2" applyNumberFormat="1" applyFont="1"/>
    <xf numFmtId="0" fontId="13" fillId="15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5" borderId="30" xfId="0" applyFont="1" applyFill="1" applyBorder="1" applyAlignment="1">
      <alignment horizontal="center"/>
    </xf>
    <xf numFmtId="3" fontId="8" fillId="5" borderId="30" xfId="0" applyNumberFormat="1" applyFont="1" applyFill="1" applyBorder="1" applyAlignment="1">
      <alignment horizontal="center"/>
    </xf>
    <xf numFmtId="165" fontId="8" fillId="5" borderId="30" xfId="1" applyNumberFormat="1" applyFont="1" applyFill="1" applyBorder="1" applyAlignment="1">
      <alignment horizontal="center" vertical="center"/>
    </xf>
    <xf numFmtId="164" fontId="8" fillId="5" borderId="30" xfId="0" applyNumberFormat="1" applyFont="1" applyFill="1" applyBorder="1" applyAlignment="1">
      <alignment horizontal="center"/>
    </xf>
    <xf numFmtId="0" fontId="7" fillId="20" borderId="5" xfId="0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/>
    </xf>
    <xf numFmtId="0" fontId="7" fillId="4" borderId="19" xfId="2" applyFont="1" applyFill="1" applyBorder="1" applyAlignment="1">
      <alignment horizontal="center"/>
    </xf>
    <xf numFmtId="0" fontId="7" fillId="4" borderId="19" xfId="2" applyFont="1" applyFill="1" applyBorder="1" applyAlignment="1">
      <alignment horizontal="center" vertical="center"/>
    </xf>
    <xf numFmtId="164" fontId="7" fillId="4" borderId="19" xfId="2" applyNumberFormat="1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 wrapText="1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0" fontId="13" fillId="15" borderId="6" xfId="0" applyFont="1" applyFill="1" applyBorder="1" applyAlignment="1">
      <alignment horizontal="center"/>
    </xf>
    <xf numFmtId="0" fontId="13" fillId="15" borderId="6" xfId="0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/>
    </xf>
    <xf numFmtId="0" fontId="13" fillId="15" borderId="1" xfId="0" applyFont="1" applyFill="1" applyBorder="1" applyAlignment="1">
      <alignment vertical="center"/>
    </xf>
    <xf numFmtId="164" fontId="13" fillId="15" borderId="1" xfId="0" applyNumberFormat="1" applyFont="1" applyFill="1" applyBorder="1" applyAlignment="1">
      <alignment vertical="center"/>
    </xf>
    <xf numFmtId="164" fontId="7" fillId="11" borderId="5" xfId="0" applyNumberFormat="1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/>
    </xf>
    <xf numFmtId="0" fontId="7" fillId="10" borderId="19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164" fontId="13" fillId="15" borderId="1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21" borderId="5" xfId="0" applyFont="1" applyFill="1" applyBorder="1" applyAlignment="1">
      <alignment horizontal="center"/>
    </xf>
    <xf numFmtId="0" fontId="7" fillId="21" borderId="5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0" xfId="5"/>
    <xf numFmtId="164" fontId="2" fillId="0" borderId="0" xfId="5" applyNumberFormat="1"/>
    <xf numFmtId="0" fontId="2" fillId="0" borderId="0" xfId="5" applyAlignment="1">
      <alignment horizontal="center" vertical="center"/>
    </xf>
    <xf numFmtId="0" fontId="2" fillId="0" borderId="0" xfId="5" applyAlignment="1">
      <alignment horizontal="center"/>
    </xf>
    <xf numFmtId="164" fontId="2" fillId="0" borderId="0" xfId="5" applyNumberFormat="1" applyAlignment="1">
      <alignment horizontal="center"/>
    </xf>
    <xf numFmtId="0" fontId="2" fillId="5" borderId="0" xfId="5" applyFill="1" applyAlignment="1">
      <alignment horizontal="center"/>
    </xf>
    <xf numFmtId="164" fontId="5" fillId="5" borderId="5" xfId="5" applyNumberFormat="1" applyFont="1" applyFill="1" applyBorder="1" applyAlignment="1">
      <alignment horizontal="center"/>
    </xf>
    <xf numFmtId="167" fontId="5" fillId="5" borderId="5" xfId="6" applyNumberFormat="1" applyFont="1" applyFill="1" applyBorder="1" applyAlignment="1">
      <alignment horizontal="center" vertical="center"/>
    </xf>
    <xf numFmtId="3" fontId="5" fillId="5" borderId="5" xfId="5" applyNumberFormat="1" applyFont="1" applyFill="1" applyBorder="1" applyAlignment="1">
      <alignment horizontal="center"/>
    </xf>
    <xf numFmtId="3" fontId="5" fillId="5" borderId="5" xfId="5" applyNumberFormat="1" applyFont="1" applyFill="1" applyBorder="1" applyAlignment="1">
      <alignment horizontal="center" vertical="center"/>
    </xf>
    <xf numFmtId="0" fontId="5" fillId="5" borderId="5" xfId="5" applyFont="1" applyFill="1" applyBorder="1" applyAlignment="1">
      <alignment horizontal="center"/>
    </xf>
    <xf numFmtId="164" fontId="6" fillId="3" borderId="5" xfId="5" applyNumberFormat="1" applyFont="1" applyFill="1" applyBorder="1" applyAlignment="1">
      <alignment horizontal="center" vertical="center"/>
    </xf>
    <xf numFmtId="167" fontId="6" fillId="3" borderId="5" xfId="6" applyNumberFormat="1" applyFont="1" applyFill="1" applyBorder="1" applyAlignment="1">
      <alignment horizontal="center" vertical="center"/>
    </xf>
    <xf numFmtId="3" fontId="6" fillId="3" borderId="5" xfId="5" applyNumberFormat="1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horizontal="center" vertical="center"/>
    </xf>
    <xf numFmtId="164" fontId="5" fillId="17" borderId="5" xfId="5" applyNumberFormat="1" applyFont="1" applyFill="1" applyBorder="1" applyAlignment="1">
      <alignment horizontal="center" vertical="center"/>
    </xf>
    <xf numFmtId="167" fontId="5" fillId="17" borderId="5" xfId="6" applyNumberFormat="1" applyFont="1" applyFill="1" applyBorder="1" applyAlignment="1">
      <alignment horizontal="center" vertical="center"/>
    </xf>
    <xf numFmtId="3" fontId="5" fillId="17" borderId="5" xfId="5" applyNumberFormat="1" applyFont="1" applyFill="1" applyBorder="1" applyAlignment="1">
      <alignment horizontal="center" vertical="center"/>
    </xf>
    <xf numFmtId="0" fontId="5" fillId="17" borderId="5" xfId="5" applyFont="1" applyFill="1" applyBorder="1" applyAlignment="1">
      <alignment horizontal="center" vertical="center"/>
    </xf>
    <xf numFmtId="164" fontId="7" fillId="3" borderId="5" xfId="5" applyNumberFormat="1" applyFont="1" applyFill="1" applyBorder="1" applyAlignment="1">
      <alignment horizontal="center"/>
    </xf>
    <xf numFmtId="0" fontId="7" fillId="3" borderId="5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/>
    </xf>
    <xf numFmtId="164" fontId="6" fillId="15" borderId="5" xfId="5" applyNumberFormat="1" applyFont="1" applyFill="1" applyBorder="1" applyAlignment="1">
      <alignment horizontal="center" vertical="center"/>
    </xf>
    <xf numFmtId="167" fontId="6" fillId="15" borderId="5" xfId="6" applyNumberFormat="1" applyFont="1" applyFill="1" applyBorder="1" applyAlignment="1">
      <alignment horizontal="center" vertical="center"/>
    </xf>
    <xf numFmtId="3" fontId="6" fillId="15" borderId="5" xfId="5" applyNumberFormat="1" applyFont="1" applyFill="1" applyBorder="1" applyAlignment="1">
      <alignment horizontal="center" vertical="center"/>
    </xf>
    <xf numFmtId="0" fontId="10" fillId="15" borderId="5" xfId="5" applyFont="1" applyFill="1" applyBorder="1" applyAlignment="1">
      <alignment horizontal="center" vertical="center"/>
    </xf>
    <xf numFmtId="164" fontId="12" fillId="15" borderId="5" xfId="5" applyNumberFormat="1" applyFont="1" applyFill="1" applyBorder="1" applyAlignment="1">
      <alignment horizontal="center" vertical="center"/>
    </xf>
    <xf numFmtId="167" fontId="12" fillId="15" borderId="5" xfId="6" applyNumberFormat="1" applyFont="1" applyFill="1" applyBorder="1" applyAlignment="1">
      <alignment horizontal="center" vertical="center"/>
    </xf>
    <xf numFmtId="3" fontId="12" fillId="15" borderId="5" xfId="5" applyNumberFormat="1" applyFont="1" applyFill="1" applyBorder="1" applyAlignment="1">
      <alignment horizontal="center" vertical="center"/>
    </xf>
    <xf numFmtId="0" fontId="12" fillId="15" borderId="5" xfId="5" applyFont="1" applyFill="1" applyBorder="1" applyAlignment="1">
      <alignment horizontal="center" vertical="center" wrapText="1"/>
    </xf>
    <xf numFmtId="164" fontId="11" fillId="15" borderId="5" xfId="5" applyNumberFormat="1" applyFont="1" applyFill="1" applyBorder="1" applyAlignment="1">
      <alignment horizontal="center" vertical="center"/>
    </xf>
    <xf numFmtId="167" fontId="11" fillId="15" borderId="5" xfId="6" applyNumberFormat="1" applyFont="1" applyFill="1" applyBorder="1" applyAlignment="1">
      <alignment horizontal="center" vertical="center"/>
    </xf>
    <xf numFmtId="0" fontId="11" fillId="15" borderId="5" xfId="5" applyFont="1" applyFill="1" applyBorder="1" applyAlignment="1">
      <alignment horizontal="center" vertical="center"/>
    </xf>
    <xf numFmtId="3" fontId="2" fillId="0" borderId="0" xfId="5" applyNumberFormat="1"/>
    <xf numFmtId="164" fontId="7" fillId="9" borderId="5" xfId="5" applyNumberFormat="1" applyFont="1" applyFill="1" applyBorder="1" applyAlignment="1">
      <alignment horizontal="center" vertical="center"/>
    </xf>
    <xf numFmtId="0" fontId="7" fillId="9" borderId="5" xfId="5" applyFont="1" applyFill="1" applyBorder="1" applyAlignment="1">
      <alignment horizontal="center" vertical="center"/>
    </xf>
    <xf numFmtId="166" fontId="5" fillId="0" borderId="5" xfId="7" applyNumberFormat="1" applyFont="1" applyBorder="1" applyAlignment="1">
      <alignment horizontal="center" vertical="center"/>
    </xf>
    <xf numFmtId="166" fontId="2" fillId="0" borderId="0" xfId="5" applyNumberFormat="1"/>
    <xf numFmtId="0" fontId="5" fillId="0" borderId="0" xfId="5" applyFont="1"/>
    <xf numFmtId="3" fontId="5" fillId="0" borderId="0" xfId="5" applyNumberFormat="1" applyFont="1"/>
    <xf numFmtId="0" fontId="5" fillId="0" borderId="5" xfId="5" applyFont="1" applyBorder="1" applyAlignment="1">
      <alignment horizontal="center"/>
    </xf>
    <xf numFmtId="164" fontId="8" fillId="13" borderId="5" xfId="5" applyNumberFormat="1" applyFont="1" applyFill="1" applyBorder="1" applyAlignment="1">
      <alignment horizontal="center"/>
    </xf>
    <xf numFmtId="0" fontId="8" fillId="13" borderId="5" xfId="5" applyFont="1" applyFill="1" applyBorder="1" applyAlignment="1">
      <alignment horizontal="center" vertical="center"/>
    </xf>
    <xf numFmtId="0" fontId="8" fillId="13" borderId="5" xfId="5" applyFont="1" applyFill="1" applyBorder="1" applyAlignment="1">
      <alignment horizontal="center"/>
    </xf>
    <xf numFmtId="164" fontId="8" fillId="16" borderId="5" xfId="5" applyNumberFormat="1" applyFont="1" applyFill="1" applyBorder="1" applyAlignment="1">
      <alignment horizontal="center"/>
    </xf>
    <xf numFmtId="167" fontId="8" fillId="16" borderId="5" xfId="6" applyNumberFormat="1" applyFont="1" applyFill="1" applyBorder="1" applyAlignment="1">
      <alignment horizontal="center" vertical="center"/>
    </xf>
    <xf numFmtId="3" fontId="8" fillId="16" borderId="5" xfId="5" applyNumberFormat="1" applyFont="1" applyFill="1" applyBorder="1" applyAlignment="1">
      <alignment horizontal="center"/>
    </xf>
    <xf numFmtId="0" fontId="8" fillId="16" borderId="5" xfId="5" applyFont="1" applyFill="1" applyBorder="1" applyAlignment="1">
      <alignment horizontal="center"/>
    </xf>
    <xf numFmtId="166" fontId="5" fillId="0" borderId="0" xfId="5" applyNumberFormat="1" applyFont="1"/>
    <xf numFmtId="164" fontId="5" fillId="12" borderId="5" xfId="5" applyNumberFormat="1" applyFont="1" applyFill="1" applyBorder="1" applyAlignment="1">
      <alignment horizontal="center"/>
    </xf>
    <xf numFmtId="167" fontId="5" fillId="12" borderId="5" xfId="6" applyNumberFormat="1" applyFont="1" applyFill="1" applyBorder="1" applyAlignment="1">
      <alignment horizontal="center" vertical="center"/>
    </xf>
    <xf numFmtId="3" fontId="5" fillId="12" borderId="5" xfId="5" applyNumberFormat="1" applyFont="1" applyFill="1" applyBorder="1" applyAlignment="1">
      <alignment horizontal="center"/>
    </xf>
    <xf numFmtId="0" fontId="10" fillId="12" borderId="5" xfId="5" applyFont="1" applyFill="1" applyBorder="1" applyAlignment="1">
      <alignment horizontal="center"/>
    </xf>
    <xf numFmtId="0" fontId="2" fillId="0" borderId="0" xfId="5" applyAlignment="1">
      <alignment vertical="center"/>
    </xf>
    <xf numFmtId="0" fontId="5" fillId="0" borderId="0" xfId="5" applyFont="1" applyAlignment="1">
      <alignment vertical="center"/>
    </xf>
    <xf numFmtId="3" fontId="5" fillId="0" borderId="0" xfId="5" applyNumberFormat="1" applyFont="1" applyAlignment="1">
      <alignment vertical="center"/>
    </xf>
    <xf numFmtId="0" fontId="2" fillId="5" borderId="0" xfId="5" applyFill="1" applyAlignment="1">
      <alignment horizontal="center" vertical="center"/>
    </xf>
    <xf numFmtId="164" fontId="5" fillId="5" borderId="5" xfId="5" applyNumberFormat="1" applyFont="1" applyFill="1" applyBorder="1" applyAlignment="1">
      <alignment horizontal="center" vertical="center"/>
    </xf>
    <xf numFmtId="0" fontId="10" fillId="0" borderId="5" xfId="5" applyFont="1" applyBorder="1" applyAlignment="1">
      <alignment horizontal="center" vertical="center" wrapText="1"/>
    </xf>
    <xf numFmtId="166" fontId="13" fillId="0" borderId="0" xfId="5" applyNumberFormat="1" applyFont="1"/>
    <xf numFmtId="3" fontId="5" fillId="0" borderId="5" xfId="5" applyNumberFormat="1" applyFont="1" applyBorder="1" applyAlignment="1">
      <alignment horizontal="center"/>
    </xf>
    <xf numFmtId="164" fontId="8" fillId="12" borderId="5" xfId="5" applyNumberFormat="1" applyFont="1" applyFill="1" applyBorder="1" applyAlignment="1">
      <alignment horizontal="center"/>
    </xf>
    <xf numFmtId="0" fontId="8" fillId="12" borderId="5" xfId="5" applyFont="1" applyFill="1" applyBorder="1" applyAlignment="1">
      <alignment horizontal="center" vertical="center"/>
    </xf>
    <xf numFmtId="0" fontId="8" fillId="12" borderId="5" xfId="5" applyFont="1" applyFill="1" applyBorder="1" applyAlignment="1">
      <alignment horizontal="center"/>
    </xf>
    <xf numFmtId="164" fontId="9" fillId="11" borderId="5" xfId="5" applyNumberFormat="1" applyFont="1" applyFill="1" applyBorder="1" applyAlignment="1">
      <alignment horizontal="center" vertical="center"/>
    </xf>
    <xf numFmtId="167" fontId="6" fillId="11" borderId="5" xfId="6" applyNumberFormat="1" applyFont="1" applyFill="1" applyBorder="1" applyAlignment="1">
      <alignment horizontal="center" vertical="center"/>
    </xf>
    <xf numFmtId="3" fontId="9" fillId="11" borderId="5" xfId="5" applyNumberFormat="1" applyFont="1" applyFill="1" applyBorder="1" applyAlignment="1">
      <alignment horizontal="center" vertical="center"/>
    </xf>
    <xf numFmtId="0" fontId="7" fillId="11" borderId="5" xfId="5" applyFont="1" applyFill="1" applyBorder="1" applyAlignment="1">
      <alignment horizontal="center" vertical="center"/>
    </xf>
    <xf numFmtId="167" fontId="5" fillId="5" borderId="7" xfId="6" applyNumberFormat="1" applyFont="1" applyFill="1" applyBorder="1" applyAlignment="1">
      <alignment horizontal="center" vertical="center"/>
    </xf>
    <xf numFmtId="164" fontId="5" fillId="5" borderId="0" xfId="5" applyNumberFormat="1" applyFont="1" applyFill="1" applyBorder="1" applyAlignment="1">
      <alignment horizontal="center"/>
    </xf>
    <xf numFmtId="167" fontId="5" fillId="5" borderId="0" xfId="6" applyNumberFormat="1" applyFont="1" applyFill="1" applyBorder="1" applyAlignment="1">
      <alignment horizontal="center" vertical="center"/>
    </xf>
    <xf numFmtId="3" fontId="5" fillId="5" borderId="0" xfId="5" applyNumberFormat="1" applyFont="1" applyFill="1" applyBorder="1" applyAlignment="1">
      <alignment horizontal="center"/>
    </xf>
    <xf numFmtId="0" fontId="5" fillId="5" borderId="0" xfId="5" applyFont="1" applyFill="1" applyBorder="1" applyAlignment="1">
      <alignment horizontal="center"/>
    </xf>
    <xf numFmtId="164" fontId="5" fillId="15" borderId="5" xfId="5" applyNumberFormat="1" applyFont="1" applyFill="1" applyBorder="1" applyAlignment="1">
      <alignment horizontal="center"/>
    </xf>
    <xf numFmtId="167" fontId="5" fillId="15" borderId="5" xfId="6" applyNumberFormat="1" applyFont="1" applyFill="1" applyBorder="1" applyAlignment="1">
      <alignment horizontal="center" vertical="center"/>
    </xf>
    <xf numFmtId="3" fontId="5" fillId="15" borderId="5" xfId="5" applyNumberFormat="1" applyFont="1" applyFill="1" applyBorder="1" applyAlignment="1">
      <alignment horizontal="center"/>
    </xf>
    <xf numFmtId="0" fontId="5" fillId="15" borderId="5" xfId="5" applyFont="1" applyFill="1" applyBorder="1" applyAlignment="1">
      <alignment horizontal="center"/>
    </xf>
    <xf numFmtId="0" fontId="5" fillId="5" borderId="5" xfId="5" applyFont="1" applyFill="1" applyBorder="1" applyAlignment="1">
      <alignment horizontal="center" vertical="center"/>
    </xf>
    <xf numFmtId="164" fontId="5" fillId="5" borderId="7" xfId="5" applyNumberFormat="1" applyFont="1" applyFill="1" applyBorder="1" applyAlignment="1">
      <alignment horizontal="center"/>
    </xf>
    <xf numFmtId="3" fontId="5" fillId="5" borderId="7" xfId="5" applyNumberFormat="1" applyFont="1" applyFill="1" applyBorder="1" applyAlignment="1">
      <alignment horizontal="center"/>
    </xf>
    <xf numFmtId="3" fontId="5" fillId="5" borderId="7" xfId="5" applyNumberFormat="1" applyFont="1" applyFill="1" applyBorder="1" applyAlignment="1">
      <alignment horizontal="center" vertical="center"/>
    </xf>
    <xf numFmtId="0" fontId="5" fillId="5" borderId="22" xfId="5" applyFont="1" applyFill="1" applyBorder="1" applyAlignment="1">
      <alignment horizontal="center"/>
    </xf>
    <xf numFmtId="164" fontId="7" fillId="10" borderId="19" xfId="5" applyNumberFormat="1" applyFont="1" applyFill="1" applyBorder="1" applyAlignment="1">
      <alignment horizontal="center"/>
    </xf>
    <xf numFmtId="0" fontId="7" fillId="10" borderId="19" xfId="5" applyFont="1" applyFill="1" applyBorder="1" applyAlignment="1">
      <alignment horizontal="center" vertical="center"/>
    </xf>
    <xf numFmtId="0" fontId="7" fillId="10" borderId="19" xfId="5" applyFont="1" applyFill="1" applyBorder="1" applyAlignment="1">
      <alignment horizontal="center"/>
    </xf>
    <xf numFmtId="164" fontId="2" fillId="5" borderId="0" xfId="5" applyNumberFormat="1" applyFill="1"/>
    <xf numFmtId="0" fontId="2" fillId="5" borderId="0" xfId="5" applyFill="1"/>
    <xf numFmtId="164" fontId="2" fillId="5" borderId="0" xfId="5" applyNumberFormat="1" applyFill="1" applyAlignment="1">
      <alignment horizontal="center"/>
    </xf>
    <xf numFmtId="164" fontId="15" fillId="5" borderId="0" xfId="5" applyNumberFormat="1" applyFont="1" applyFill="1" applyAlignment="1">
      <alignment horizontal="center" vertical="center"/>
    </xf>
    <xf numFmtId="165" fontId="6" fillId="11" borderId="5" xfId="6" applyNumberFormat="1" applyFont="1" applyFill="1" applyBorder="1" applyAlignment="1">
      <alignment horizontal="center" vertical="center"/>
    </xf>
    <xf numFmtId="165" fontId="5" fillId="5" borderId="7" xfId="6" applyNumberFormat="1" applyFont="1" applyFill="1" applyBorder="1" applyAlignment="1">
      <alignment horizontal="center" vertical="center"/>
    </xf>
    <xf numFmtId="165" fontId="8" fillId="7" borderId="7" xfId="6" applyNumberFormat="1" applyFont="1" applyFill="1" applyBorder="1" applyAlignment="1">
      <alignment horizontal="center" vertical="center"/>
    </xf>
    <xf numFmtId="165" fontId="8" fillId="5" borderId="29" xfId="6" applyNumberFormat="1" applyFont="1" applyFill="1" applyBorder="1" applyAlignment="1">
      <alignment horizontal="center" vertical="center"/>
    </xf>
    <xf numFmtId="165" fontId="8" fillId="5" borderId="0" xfId="6" applyNumberFormat="1" applyFont="1" applyFill="1" applyBorder="1" applyAlignment="1">
      <alignment horizontal="center" vertical="center"/>
    </xf>
    <xf numFmtId="165" fontId="8" fillId="5" borderId="1" xfId="6" applyNumberFormat="1" applyFont="1" applyFill="1" applyBorder="1" applyAlignment="1">
      <alignment horizontal="center" vertical="center"/>
    </xf>
    <xf numFmtId="165" fontId="5" fillId="5" borderId="5" xfId="6" applyNumberFormat="1" applyFont="1" applyFill="1" applyBorder="1" applyAlignment="1">
      <alignment horizontal="center" vertical="center"/>
    </xf>
    <xf numFmtId="165" fontId="8" fillId="7" borderId="1" xfId="6" applyNumberFormat="1" applyFont="1" applyFill="1" applyBorder="1" applyAlignment="1">
      <alignment horizontal="center" vertical="center"/>
    </xf>
    <xf numFmtId="165" fontId="5" fillId="5" borderId="1" xfId="6" applyNumberFormat="1" applyFont="1" applyFill="1" applyBorder="1" applyAlignment="1">
      <alignment horizontal="center" vertical="center"/>
    </xf>
    <xf numFmtId="165" fontId="5" fillId="2" borderId="5" xfId="6" applyNumberFormat="1" applyFont="1" applyFill="1" applyBorder="1" applyAlignment="1">
      <alignment horizontal="center" vertical="center"/>
    </xf>
    <xf numFmtId="164" fontId="2" fillId="0" borderId="0" xfId="5" applyNumberFormat="1" applyAlignment="1">
      <alignment vertical="center"/>
    </xf>
    <xf numFmtId="0" fontId="1" fillId="0" borderId="0" xfId="0" applyFont="1"/>
    <xf numFmtId="0" fontId="15" fillId="5" borderId="0" xfId="2" applyFont="1" applyFill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7" fillId="9" borderId="5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19" xfId="2" applyFont="1" applyFill="1" applyBorder="1" applyAlignment="1">
      <alignment horizontal="center"/>
    </xf>
    <xf numFmtId="0" fontId="7" fillId="10" borderId="20" xfId="2" applyFont="1" applyFill="1" applyBorder="1" applyAlignment="1">
      <alignment horizontal="center"/>
    </xf>
    <xf numFmtId="0" fontId="7" fillId="10" borderId="21" xfId="2" applyFont="1" applyFill="1" applyBorder="1" applyAlignment="1">
      <alignment horizontal="center"/>
    </xf>
    <xf numFmtId="0" fontId="7" fillId="10" borderId="23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8" fillId="12" borderId="2" xfId="2" applyFont="1" applyFill="1" applyBorder="1" applyAlignment="1">
      <alignment horizontal="center"/>
    </xf>
    <xf numFmtId="0" fontId="8" fillId="12" borderId="3" xfId="2" applyFont="1" applyFill="1" applyBorder="1" applyAlignment="1">
      <alignment horizontal="center"/>
    </xf>
    <xf numFmtId="0" fontId="8" fillId="12" borderId="4" xfId="2" applyFont="1" applyFill="1" applyBorder="1" applyAlignment="1">
      <alignment horizontal="center"/>
    </xf>
    <xf numFmtId="0" fontId="8" fillId="13" borderId="5" xfId="2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/>
    </xf>
    <xf numFmtId="0" fontId="7" fillId="10" borderId="19" xfId="0" applyFont="1" applyFill="1" applyBorder="1" applyAlignment="1">
      <alignment horizontal="center" vertical="center"/>
    </xf>
    <xf numFmtId="3" fontId="9" fillId="11" borderId="8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164" fontId="7" fillId="10" borderId="19" xfId="0" applyNumberFormat="1" applyFont="1" applyFill="1" applyBorder="1" applyAlignment="1">
      <alignment horizontal="center"/>
    </xf>
    <xf numFmtId="0" fontId="7" fillId="20" borderId="5" xfId="0" applyFont="1" applyFill="1" applyBorder="1" applyAlignment="1">
      <alignment horizontal="center"/>
    </xf>
    <xf numFmtId="0" fontId="7" fillId="20" borderId="5" xfId="0" applyFont="1" applyFill="1" applyBorder="1" applyAlignment="1">
      <alignment horizontal="center" vertical="center"/>
    </xf>
    <xf numFmtId="3" fontId="8" fillId="7" borderId="8" xfId="0" applyNumberFormat="1" applyFont="1" applyFill="1" applyBorder="1" applyAlignment="1">
      <alignment horizontal="center"/>
    </xf>
    <xf numFmtId="3" fontId="8" fillId="7" borderId="9" xfId="0" applyNumberFormat="1" applyFont="1" applyFill="1" applyBorder="1" applyAlignment="1">
      <alignment horizontal="center"/>
    </xf>
    <xf numFmtId="164" fontId="7" fillId="20" borderId="5" xfId="0" applyNumberFormat="1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7" fillId="20" borderId="11" xfId="0" applyFont="1" applyFill="1" applyBorder="1" applyAlignment="1">
      <alignment horizontal="center" vertical="center"/>
    </xf>
    <xf numFmtId="0" fontId="7" fillId="20" borderId="12" xfId="0" applyFont="1" applyFill="1" applyBorder="1" applyAlignment="1">
      <alignment horizontal="center" vertical="center"/>
    </xf>
    <xf numFmtId="0" fontId="7" fillId="20" borderId="13" xfId="0" applyFont="1" applyFill="1" applyBorder="1" applyAlignment="1">
      <alignment horizontal="center"/>
    </xf>
    <xf numFmtId="0" fontId="7" fillId="20" borderId="14" xfId="0" applyFont="1" applyFill="1" applyBorder="1" applyAlignment="1">
      <alignment horizontal="center"/>
    </xf>
    <xf numFmtId="0" fontId="7" fillId="20" borderId="15" xfId="0" applyFont="1" applyFill="1" applyBorder="1" applyAlignment="1">
      <alignment horizontal="center" vertical="center"/>
    </xf>
    <xf numFmtId="0" fontId="7" fillId="20" borderId="16" xfId="0" applyFont="1" applyFill="1" applyBorder="1" applyAlignment="1">
      <alignment horizontal="center" vertical="center"/>
    </xf>
    <xf numFmtId="164" fontId="7" fillId="20" borderId="15" xfId="0" applyNumberFormat="1" applyFont="1" applyFill="1" applyBorder="1" applyAlignment="1">
      <alignment horizontal="center"/>
    </xf>
    <xf numFmtId="164" fontId="7" fillId="20" borderId="16" xfId="0" applyNumberFormat="1" applyFont="1" applyFill="1" applyBorder="1" applyAlignment="1">
      <alignment horizontal="center"/>
    </xf>
    <xf numFmtId="0" fontId="7" fillId="20" borderId="27" xfId="0" applyFont="1" applyFill="1" applyBorder="1" applyAlignment="1">
      <alignment horizontal="center"/>
    </xf>
    <xf numFmtId="0" fontId="7" fillId="20" borderId="28" xfId="0" applyFont="1" applyFill="1" applyBorder="1" applyAlignment="1">
      <alignment horizontal="center"/>
    </xf>
    <xf numFmtId="0" fontId="7" fillId="20" borderId="29" xfId="0" applyFont="1" applyFill="1" applyBorder="1" applyAlignment="1">
      <alignment horizontal="center"/>
    </xf>
    <xf numFmtId="0" fontId="7" fillId="20" borderId="25" xfId="0" applyFont="1" applyFill="1" applyBorder="1" applyAlignment="1">
      <alignment horizontal="center" vertical="center"/>
    </xf>
    <xf numFmtId="0" fontId="7" fillId="20" borderId="26" xfId="0" applyFont="1" applyFill="1" applyBorder="1" applyAlignment="1">
      <alignment horizontal="center" vertical="center"/>
    </xf>
    <xf numFmtId="0" fontId="7" fillId="20" borderId="8" xfId="0" applyFont="1" applyFill="1" applyBorder="1" applyAlignment="1">
      <alignment horizontal="center"/>
    </xf>
    <xf numFmtId="0" fontId="7" fillId="20" borderId="9" xfId="0" applyFont="1" applyFill="1" applyBorder="1" applyAlignment="1">
      <alignment horizontal="center"/>
    </xf>
    <xf numFmtId="0" fontId="7" fillId="20" borderId="24" xfId="0" applyFont="1" applyFill="1" applyBorder="1" applyAlignment="1">
      <alignment horizontal="center" vertical="center"/>
    </xf>
    <xf numFmtId="164" fontId="7" fillId="20" borderId="24" xfId="0" applyNumberFormat="1" applyFont="1" applyFill="1" applyBorder="1" applyAlignment="1">
      <alignment horizontal="center" vertical="center"/>
    </xf>
    <xf numFmtId="164" fontId="7" fillId="20" borderId="1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19" borderId="2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3" fontId="8" fillId="7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3" fontId="8" fillId="7" borderId="8" xfId="0" applyNumberFormat="1" applyFont="1" applyFill="1" applyBorder="1" applyAlignment="1">
      <alignment horizontal="center" vertical="center"/>
    </xf>
    <xf numFmtId="3" fontId="8" fillId="7" borderId="9" xfId="0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7" fillId="9" borderId="2" xfId="5" applyFont="1" applyFill="1" applyBorder="1" applyAlignment="1">
      <alignment horizontal="center"/>
    </xf>
    <xf numFmtId="0" fontId="7" fillId="9" borderId="3" xfId="5" applyFont="1" applyFill="1" applyBorder="1" applyAlignment="1">
      <alignment horizontal="center"/>
    </xf>
    <xf numFmtId="0" fontId="7" fillId="9" borderId="4" xfId="5" applyFont="1" applyFill="1" applyBorder="1" applyAlignment="1">
      <alignment horizontal="center"/>
    </xf>
    <xf numFmtId="0" fontId="7" fillId="3" borderId="2" xfId="5" applyFont="1" applyFill="1" applyBorder="1" applyAlignment="1">
      <alignment horizontal="center"/>
    </xf>
    <xf numFmtId="0" fontId="7" fillId="3" borderId="3" xfId="5" applyFont="1" applyFill="1" applyBorder="1" applyAlignment="1">
      <alignment horizontal="center"/>
    </xf>
    <xf numFmtId="0" fontId="7" fillId="3" borderId="4" xfId="5" applyFont="1" applyFill="1" applyBorder="1" applyAlignment="1">
      <alignment horizontal="center"/>
    </xf>
    <xf numFmtId="0" fontId="7" fillId="10" borderId="20" xfId="5" applyFont="1" applyFill="1" applyBorder="1" applyAlignment="1">
      <alignment horizontal="center"/>
    </xf>
    <xf numFmtId="0" fontId="7" fillId="10" borderId="21" xfId="5" applyFont="1" applyFill="1" applyBorder="1" applyAlignment="1">
      <alignment horizontal="center"/>
    </xf>
    <xf numFmtId="0" fontId="7" fillId="10" borderId="23" xfId="5" applyFont="1" applyFill="1" applyBorder="1" applyAlignment="1">
      <alignment horizontal="center"/>
    </xf>
    <xf numFmtId="0" fontId="8" fillId="12" borderId="2" xfId="5" applyFont="1" applyFill="1" applyBorder="1" applyAlignment="1">
      <alignment horizontal="center"/>
    </xf>
    <xf numFmtId="0" fontId="8" fillId="12" borderId="3" xfId="5" applyFont="1" applyFill="1" applyBorder="1" applyAlignment="1">
      <alignment horizontal="center"/>
    </xf>
    <xf numFmtId="0" fontId="8" fillId="12" borderId="4" xfId="5" applyFont="1" applyFill="1" applyBorder="1" applyAlignment="1">
      <alignment horizontal="center"/>
    </xf>
    <xf numFmtId="0" fontId="8" fillId="13" borderId="5" xfId="5" applyFont="1" applyFill="1" applyBorder="1" applyAlignment="1">
      <alignment horizont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/>
    </xf>
    <xf numFmtId="0" fontId="7" fillId="18" borderId="3" xfId="0" applyFont="1" applyFill="1" applyBorder="1" applyAlignment="1">
      <alignment horizontal="center"/>
    </xf>
    <xf numFmtId="0" fontId="7" fillId="18" borderId="4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7" fillId="18" borderId="5" xfId="0" applyFont="1" applyFill="1" applyBorder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164" fontId="13" fillId="15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164" fontId="7" fillId="8" borderId="15" xfId="0" applyNumberFormat="1" applyFont="1" applyFill="1" applyBorder="1" applyAlignment="1">
      <alignment horizontal="center" vertical="center"/>
    </xf>
    <xf numFmtId="164" fontId="7" fillId="8" borderId="16" xfId="0" applyNumberFormat="1" applyFont="1" applyFill="1" applyBorder="1" applyAlignment="1">
      <alignment horizontal="center" vertical="center"/>
    </xf>
    <xf numFmtId="164" fontId="7" fillId="8" borderId="15" xfId="0" applyNumberFormat="1" applyFont="1" applyFill="1" applyBorder="1" applyAlignment="1">
      <alignment horizontal="center"/>
    </xf>
    <xf numFmtId="164" fontId="7" fillId="8" borderId="16" xfId="0" applyNumberFormat="1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3" fontId="8" fillId="7" borderId="13" xfId="0" applyNumberFormat="1" applyFont="1" applyFill="1" applyBorder="1" applyAlignment="1">
      <alignment horizontal="center"/>
    </xf>
    <xf numFmtId="3" fontId="8" fillId="7" borderId="14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 vertical="center"/>
    </xf>
    <xf numFmtId="0" fontId="7" fillId="21" borderId="5" xfId="0" applyFont="1" applyFill="1" applyBorder="1" applyAlignment="1">
      <alignment horizontal="center"/>
    </xf>
    <xf numFmtId="164" fontId="7" fillId="8" borderId="6" xfId="0" applyNumberFormat="1" applyFont="1" applyFill="1" applyBorder="1" applyAlignment="1">
      <alignment horizontal="center"/>
    </xf>
    <xf numFmtId="164" fontId="7" fillId="21" borderId="5" xfId="0" applyNumberFormat="1" applyFont="1" applyFill="1" applyBorder="1" applyAlignment="1">
      <alignment horizontal="center"/>
    </xf>
    <xf numFmtId="0" fontId="7" fillId="21" borderId="5" xfId="0" applyFont="1" applyFill="1" applyBorder="1" applyAlignment="1">
      <alignment horizontal="center" vertical="center"/>
    </xf>
  </cellXfs>
  <cellStyles count="8">
    <cellStyle name="Comma 2" xfId="4"/>
    <cellStyle name="Comma 2 2" xfId="7"/>
    <cellStyle name="Normal" xfId="0" builtinId="0"/>
    <cellStyle name="Normal 2" xfId="2"/>
    <cellStyle name="Normal 2 2" xfId="5"/>
    <cellStyle name="Percent" xfId="1" builtinId="5"/>
    <cellStyle name="Percent 2" xfId="3"/>
    <cellStyle name="Percent 2 2" xfId="6"/>
  </cellStyles>
  <dxfs count="0"/>
  <tableStyles count="0" defaultTableStyle="TableStyleMedium2" defaultPivotStyle="PivotStyleLight16"/>
  <colors>
    <mruColors>
      <color rgb="FFE2A700"/>
      <color rgb="FFF19B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225611</xdr:colOff>
      <xdr:row>0</xdr:row>
      <xdr:rowOff>76200</xdr:rowOff>
    </xdr:from>
    <xdr:to>
      <xdr:col>12</xdr:col>
      <xdr:colOff>0</xdr:colOff>
      <xdr:row>3</xdr:row>
      <xdr:rowOff>5426</xdr:rowOff>
    </xdr:to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04411100" y="76200"/>
          <a:ext cx="3412939" cy="910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20120</xdr:colOff>
      <xdr:row>2</xdr:row>
      <xdr:rowOff>459845</xdr:rowOff>
    </xdr:from>
    <xdr:to>
      <xdr:col>12</xdr:col>
      <xdr:colOff>0</xdr:colOff>
      <xdr:row>4</xdr:row>
      <xdr:rowOff>127914</xdr:rowOff>
    </xdr:to>
    <xdr:sp macro="" textlink="">
      <xdr:nvSpPr>
        <xdr:cNvPr id="3" name="Rectangle 5"/>
        <xdr:cNvSpPr/>
      </xdr:nvSpPr>
      <xdr:spPr>
        <a:xfrm>
          <a:off x="9876663000" y="975783"/>
          <a:ext cx="9496943" cy="326881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من بداية شهر كانون ثاني (1)  ولنهاية شهر شباط (2) 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2026 -2025 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1368611</xdr:colOff>
      <xdr:row>0</xdr:row>
      <xdr:rowOff>9524</xdr:rowOff>
    </xdr:from>
    <xdr:ext cx="3297773" cy="295275"/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533416" y="9524"/>
          <a:ext cx="329777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17323</xdr:colOff>
      <xdr:row>0</xdr:row>
      <xdr:rowOff>0</xdr:rowOff>
    </xdr:from>
    <xdr:to>
      <xdr:col>3</xdr:col>
      <xdr:colOff>388798</xdr:colOff>
      <xdr:row>1</xdr:row>
      <xdr:rowOff>34636</xdr:rowOff>
    </xdr:to>
    <xdr:sp macro="" textlink="">
      <xdr:nvSpPr>
        <xdr:cNvPr id="3" name="Rectangle 4"/>
        <xdr:cNvSpPr/>
      </xdr:nvSpPr>
      <xdr:spPr>
        <a:xfrm flipH="1">
          <a:off x="9829439777" y="0"/>
          <a:ext cx="1571625" cy="2251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ar-JO" sz="10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شركة العقبة لإدارة وتشغيل الموانئ      </a:t>
          </a:r>
          <a:endParaRPr lang="ar-JO" sz="1000" b="0" i="0" u="none" strike="noStrike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ar-JO" sz="1000" b="1">
              <a:solidFill>
                <a:schemeClr val="tx1"/>
              </a:solidFill>
              <a:effectLst/>
            </a:rPr>
            <a:t/>
          </a:r>
          <a:br>
            <a:rPr lang="ar-JO" sz="1000" b="1">
              <a:solidFill>
                <a:schemeClr val="tx1"/>
              </a:solidFill>
              <a:effectLst/>
            </a:rPr>
          </a:br>
          <a:endParaRPr 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0</xdr:colOff>
      <xdr:row>0</xdr:row>
      <xdr:rowOff>447675</xdr:rowOff>
    </xdr:from>
    <xdr:to>
      <xdr:col>11</xdr:col>
      <xdr:colOff>971552</xdr:colOff>
      <xdr:row>2</xdr:row>
      <xdr:rowOff>83343</xdr:rowOff>
    </xdr:to>
    <xdr:sp macro="" textlink="">
      <xdr:nvSpPr>
        <xdr:cNvPr id="4" name="Rectangle 5"/>
        <xdr:cNvSpPr/>
      </xdr:nvSpPr>
      <xdr:spPr>
        <a:xfrm flipH="1">
          <a:off x="9824427898" y="190500"/>
          <a:ext cx="6600827" cy="273843"/>
        </a:xfrm>
        <a:prstGeom prst="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لشهر (2) 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2025 -2026 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4"/>
  <sheetViews>
    <sheetView rightToLeft="1" zoomScale="120" zoomScaleNormal="120" workbookViewId="0">
      <selection activeCell="J42" sqref="J42"/>
    </sheetView>
  </sheetViews>
  <sheetFormatPr defaultColWidth="9" defaultRowHeight="15"/>
  <cols>
    <col min="1" max="1" width="10.28515625" style="62" customWidth="1"/>
    <col min="2" max="2" width="21" style="62" customWidth="1"/>
    <col min="3" max="3" width="12.28515625" style="62" customWidth="1"/>
    <col min="4" max="4" width="11.28515625" style="62" customWidth="1"/>
    <col min="5" max="5" width="11.28515625" style="87" customWidth="1"/>
    <col min="6" max="6" width="12.140625" style="86" customWidth="1"/>
    <col min="7" max="7" width="5" style="93" customWidth="1"/>
    <col min="8" max="8" width="20.5703125" style="93" customWidth="1"/>
    <col min="9" max="9" width="13.28515625" style="87" customWidth="1"/>
    <col min="10" max="10" width="13" style="62" customWidth="1"/>
    <col min="11" max="11" width="9.7109375" style="87" customWidth="1"/>
    <col min="12" max="12" width="14.7109375" style="94" customWidth="1"/>
    <col min="13" max="14" width="9" style="62"/>
    <col min="15" max="15" width="10" style="62" customWidth="1"/>
    <col min="16" max="16" width="11.85546875" style="62" bestFit="1" customWidth="1"/>
    <col min="17" max="16384" width="9" style="62"/>
  </cols>
  <sheetData>
    <row r="1" spans="2:18" ht="25.5" customHeight="1"/>
    <row r="3" spans="2:18" ht="36.75" customHeight="1">
      <c r="B3" s="57"/>
      <c r="C3" s="57"/>
      <c r="D3" s="57"/>
      <c r="E3" s="304" t="s">
        <v>92</v>
      </c>
      <c r="F3" s="304"/>
      <c r="G3" s="304"/>
      <c r="H3" s="304"/>
      <c r="I3" s="58"/>
      <c r="J3" s="57"/>
      <c r="K3" s="58"/>
      <c r="L3" s="61"/>
    </row>
    <row r="4" spans="2:18">
      <c r="B4" s="57"/>
      <c r="C4" s="57"/>
      <c r="D4" s="57"/>
      <c r="E4" s="58"/>
      <c r="F4" s="59"/>
      <c r="G4" s="60"/>
      <c r="H4" s="60"/>
      <c r="I4" s="58"/>
      <c r="J4" s="57"/>
      <c r="K4" s="58"/>
      <c r="L4" s="61"/>
    </row>
    <row r="5" spans="2:18" ht="10.5" customHeight="1">
      <c r="B5" s="57"/>
      <c r="C5" s="57"/>
      <c r="D5" s="57"/>
      <c r="E5" s="58"/>
      <c r="F5" s="59"/>
      <c r="G5" s="60"/>
      <c r="H5" s="60"/>
      <c r="I5" s="58"/>
      <c r="J5" s="57"/>
      <c r="K5" s="58"/>
      <c r="L5" s="61"/>
    </row>
    <row r="6" spans="2:18" ht="15" customHeight="1">
      <c r="B6" s="312" t="s">
        <v>0</v>
      </c>
      <c r="C6" s="312"/>
      <c r="D6" s="312"/>
      <c r="E6" s="312"/>
      <c r="F6" s="312"/>
      <c r="G6" s="60"/>
      <c r="H6" s="313" t="s">
        <v>1</v>
      </c>
      <c r="I6" s="314"/>
      <c r="J6" s="314"/>
      <c r="K6" s="314"/>
      <c r="L6" s="315"/>
    </row>
    <row r="7" spans="2:18" ht="18" customHeight="1">
      <c r="B7" s="177" t="s">
        <v>2</v>
      </c>
      <c r="C7" s="177">
        <v>2025</v>
      </c>
      <c r="D7" s="177">
        <v>2026</v>
      </c>
      <c r="E7" s="178" t="s">
        <v>3</v>
      </c>
      <c r="F7" s="179" t="s">
        <v>4</v>
      </c>
      <c r="G7" s="60"/>
      <c r="H7" s="66" t="s">
        <v>2</v>
      </c>
      <c r="I7" s="67">
        <v>2025</v>
      </c>
      <c r="J7" s="66">
        <v>2026</v>
      </c>
      <c r="K7" s="67" t="s">
        <v>3</v>
      </c>
      <c r="L7" s="68" t="s">
        <v>4</v>
      </c>
    </row>
    <row r="8" spans="2:18">
      <c r="B8" s="176" t="s">
        <v>5</v>
      </c>
      <c r="C8" s="75">
        <f>SUM('صادر وارد تراكمية'!D5+'صادر وارد تراكمية'!E5)</f>
        <v>260074</v>
      </c>
      <c r="D8" s="75">
        <f>SUM('صادر وارد تراكمية'!B5+'صادر وارد تراكمية'!C5)</f>
        <v>101033</v>
      </c>
      <c r="E8" s="76">
        <f t="shared" ref="E8:E13" si="0">SUM(D8-C8)/C8</f>
        <v>-0.61152210524696815</v>
      </c>
      <c r="F8" s="77">
        <f t="shared" ref="F8:F13" si="1">SUM(D8-C8)</f>
        <v>-159041</v>
      </c>
      <c r="G8" s="60"/>
      <c r="H8" s="73" t="s">
        <v>6</v>
      </c>
      <c r="I8" s="74">
        <f>SUM('صادر وارد تراكمية'!D86+'صادر وارد تراكمية'!E86)</f>
        <v>261901.84</v>
      </c>
      <c r="J8" s="75">
        <f>SUM('صادر وارد تراكمية'!B86+'صادر وارد تراكمية'!C86)</f>
        <v>265425.86</v>
      </c>
      <c r="K8" s="76">
        <f>SUM(J8-I8)/I8</f>
        <v>1.3455499205351095E-2</v>
      </c>
      <c r="L8" s="77">
        <f>SUM(J8-I8)</f>
        <v>3524.0199999999895</v>
      </c>
    </row>
    <row r="9" spans="2:18">
      <c r="B9" s="78" t="s">
        <v>7</v>
      </c>
      <c r="C9" s="75">
        <f>SUM('صادر وارد تراكمية'!D6+'صادر وارد تراكمية'!E6)</f>
        <v>62797</v>
      </c>
      <c r="D9" s="75">
        <f>SUM('صادر وارد تراكمية'!B6+'صادر وارد تراكمية'!C6)</f>
        <v>214961</v>
      </c>
      <c r="E9" s="71">
        <f t="shared" si="0"/>
        <v>2.4231093842062519</v>
      </c>
      <c r="F9" s="80">
        <f t="shared" si="1"/>
        <v>152164</v>
      </c>
      <c r="G9" s="60"/>
      <c r="H9" s="78" t="s">
        <v>8</v>
      </c>
      <c r="I9" s="74">
        <f>SUM('صادر وارد تراكمية'!D87+'صادر وارد تراكمية'!E87)</f>
        <v>123604.30100000001</v>
      </c>
      <c r="J9" s="75">
        <f>SUM('صادر وارد تراكمية'!B87+'صادر وارد تراكمية'!C87)</f>
        <v>146546.98499999999</v>
      </c>
      <c r="K9" s="76">
        <f t="shared" ref="K9:K12" si="2">SUM(J9-I9)/I9</f>
        <v>0.18561396176658915</v>
      </c>
      <c r="L9" s="80">
        <f t="shared" ref="L9:L19" si="3">SUM(J9-I9)</f>
        <v>22942.683999999979</v>
      </c>
    </row>
    <row r="10" spans="2:18">
      <c r="B10" s="78" t="s">
        <v>9</v>
      </c>
      <c r="C10" s="75">
        <f>SUM('صادر وارد تراكمية'!D7+'صادر وارد تراكمية'!E7)</f>
        <v>75726</v>
      </c>
      <c r="D10" s="75">
        <f>SUM('صادر وارد تراكمية'!B7+'صادر وارد تراكمية'!C7)</f>
        <v>128284</v>
      </c>
      <c r="E10" s="71">
        <f t="shared" si="0"/>
        <v>0.69405488207484878</v>
      </c>
      <c r="F10" s="80">
        <f t="shared" si="1"/>
        <v>52558</v>
      </c>
      <c r="G10" s="60"/>
      <c r="H10" s="69" t="s">
        <v>10</v>
      </c>
      <c r="I10" s="74">
        <f>SUM('صادر وارد تراكمية'!D88+'صادر وارد تراكمية'!E88)</f>
        <v>115797.61500000001</v>
      </c>
      <c r="J10" s="75">
        <f>SUM('صادر وارد تراكمية'!B88+'صادر وارد تراكمية'!C88)</f>
        <v>177608.15100000001</v>
      </c>
      <c r="K10" s="76">
        <f t="shared" si="2"/>
        <v>0.53378073460321274</v>
      </c>
      <c r="L10" s="72">
        <f t="shared" si="3"/>
        <v>61810.536000000007</v>
      </c>
    </row>
    <row r="11" spans="2:18">
      <c r="B11" s="69" t="s">
        <v>11</v>
      </c>
      <c r="C11" s="75">
        <f>SUM('صادر وارد تراكمية'!D8+'صادر وارد تراكمية'!E8)</f>
        <v>72787</v>
      </c>
      <c r="D11" s="75">
        <f>SUM('صادر وارد تراكمية'!B8+'صادر وارد تراكمية'!C8)</f>
        <v>108351</v>
      </c>
      <c r="E11" s="71">
        <f t="shared" si="0"/>
        <v>0.48860373418330194</v>
      </c>
      <c r="F11" s="72">
        <f t="shared" si="1"/>
        <v>35564</v>
      </c>
      <c r="G11" s="60"/>
      <c r="H11" s="69" t="s">
        <v>12</v>
      </c>
      <c r="I11" s="74">
        <f>SUM('صادر وارد تراكمية'!D89+'صادر وارد تراكمية'!E89)</f>
        <v>163197.91199999899</v>
      </c>
      <c r="J11" s="75">
        <f>SUM('صادر وارد تراكمية'!B89+'صادر وارد تراكمية'!C89)</f>
        <v>145486.31399999899</v>
      </c>
      <c r="K11" s="76">
        <f t="shared" si="2"/>
        <v>-0.10852833705372472</v>
      </c>
      <c r="L11" s="72">
        <f t="shared" si="3"/>
        <v>-17711.597999999998</v>
      </c>
      <c r="O11" s="81"/>
    </row>
    <row r="12" spans="2:18">
      <c r="B12" s="69" t="s">
        <v>13</v>
      </c>
      <c r="C12" s="75">
        <f>SUM('صادر وارد تراكمية'!D9+'صادر وارد تراكمية'!E9)</f>
        <v>54191</v>
      </c>
      <c r="D12" s="75">
        <f>SUM('صادر وارد تراكمية'!B9+'صادر وارد تراكمية'!C9)</f>
        <v>59538</v>
      </c>
      <c r="E12" s="71">
        <f t="shared" si="0"/>
        <v>9.8669520769131408E-2</v>
      </c>
      <c r="F12" s="72">
        <f t="shared" si="1"/>
        <v>5347</v>
      </c>
      <c r="G12" s="60"/>
      <c r="H12" s="69" t="s">
        <v>14</v>
      </c>
      <c r="I12" s="74">
        <f>SUM('صادر وارد تراكمية'!D90+'صادر وارد تراكمية'!E90)</f>
        <v>2604.8000000000002</v>
      </c>
      <c r="J12" s="75">
        <f>SUM('صادر وارد تراكمية'!B90+'صادر وارد تراكمية'!C90)</f>
        <v>33165.019999999997</v>
      </c>
      <c r="K12" s="76">
        <f t="shared" si="2"/>
        <v>11.732271191646189</v>
      </c>
      <c r="L12" s="72">
        <f t="shared" si="3"/>
        <v>30560.219999999998</v>
      </c>
      <c r="O12" s="81"/>
      <c r="P12" s="202"/>
      <c r="Q12" s="81"/>
      <c r="R12" s="81"/>
    </row>
    <row r="13" spans="2:18">
      <c r="B13" s="82" t="s">
        <v>15</v>
      </c>
      <c r="C13" s="83">
        <f>SUM(C8:C12)</f>
        <v>525575</v>
      </c>
      <c r="D13" s="83">
        <f>SUM(D8:D12)</f>
        <v>612167</v>
      </c>
      <c r="E13" s="84">
        <f t="shared" si="0"/>
        <v>0.16475669504828044</v>
      </c>
      <c r="F13" s="85">
        <f t="shared" si="1"/>
        <v>86592</v>
      </c>
      <c r="G13" s="60"/>
      <c r="H13" s="69" t="s">
        <v>16</v>
      </c>
      <c r="I13" s="74">
        <f>SUM('صادر وارد تراكمية'!D91+'صادر وارد تراكمية'!E91)</f>
        <v>5074.53</v>
      </c>
      <c r="J13" s="75">
        <f>SUM('صادر وارد تراكمية'!B91+'صادر وارد تراكمية'!C91)</f>
        <v>0</v>
      </c>
      <c r="K13" s="76">
        <f>SUM(J13-I13)/I13</f>
        <v>-1</v>
      </c>
      <c r="L13" s="72">
        <f t="shared" si="3"/>
        <v>-5074.53</v>
      </c>
      <c r="O13" s="81"/>
      <c r="P13" s="202"/>
      <c r="Q13" s="81"/>
      <c r="R13" s="81"/>
    </row>
    <row r="14" spans="2:18">
      <c r="B14" s="86"/>
      <c r="C14" s="86"/>
      <c r="D14" s="86"/>
      <c r="E14" s="86"/>
      <c r="G14" s="60"/>
      <c r="H14" s="69" t="s">
        <v>89</v>
      </c>
      <c r="I14" s="74">
        <f>SUM('صادر وارد تراكمية'!D92+'صادر وارد تراكمية'!E92)</f>
        <v>0</v>
      </c>
      <c r="J14" s="75">
        <f>SUM('صادر وارد تراكمية'!B92+'صادر وارد تراكمية'!C92)</f>
        <v>0</v>
      </c>
      <c r="K14" s="76">
        <v>0</v>
      </c>
      <c r="L14" s="72">
        <f t="shared" si="3"/>
        <v>0</v>
      </c>
      <c r="N14" s="139"/>
      <c r="O14" s="81"/>
      <c r="P14" s="202"/>
      <c r="Q14" s="81"/>
      <c r="R14" s="81"/>
    </row>
    <row r="15" spans="2:18">
      <c r="G15" s="60"/>
      <c r="H15" s="69" t="s">
        <v>17</v>
      </c>
      <c r="I15" s="74">
        <f>SUM('صادر وارد تراكمية'!D93+'صادر وارد تراكمية'!E93)</f>
        <v>0</v>
      </c>
      <c r="J15" s="75">
        <f>SUM('صادر وارد تراكمية'!B93+'صادر وارد تراكمية'!C93)</f>
        <v>1997.768</v>
      </c>
      <c r="K15" s="76">
        <v>1</v>
      </c>
      <c r="L15" s="72">
        <f t="shared" si="3"/>
        <v>1997.768</v>
      </c>
      <c r="N15" s="139"/>
      <c r="O15" s="88"/>
      <c r="P15" s="202"/>
      <c r="Q15" s="81"/>
      <c r="R15" s="81"/>
    </row>
    <row r="16" spans="2:18">
      <c r="B16" s="316" t="s">
        <v>18</v>
      </c>
      <c r="C16" s="317"/>
      <c r="D16" s="317"/>
      <c r="E16" s="317"/>
      <c r="F16" s="318"/>
      <c r="G16" s="60"/>
      <c r="H16" s="69" t="s">
        <v>19</v>
      </c>
      <c r="I16" s="74">
        <f>SUM('صادر وارد تراكمية'!D94+'صادر وارد تراكمية'!E94)</f>
        <v>0</v>
      </c>
      <c r="J16" s="75">
        <f>SUM('صادر وارد تراكمية'!B94+'صادر وارد تراكمية'!C94)</f>
        <v>0</v>
      </c>
      <c r="K16" s="76">
        <v>0</v>
      </c>
      <c r="L16" s="72">
        <f t="shared" si="3"/>
        <v>0</v>
      </c>
      <c r="O16" s="88"/>
      <c r="P16" s="81"/>
      <c r="Q16" s="81"/>
      <c r="R16" s="81"/>
    </row>
    <row r="17" spans="2:18">
      <c r="B17" s="63" t="s">
        <v>2</v>
      </c>
      <c r="C17" s="63">
        <v>2025</v>
      </c>
      <c r="D17" s="63">
        <v>2026</v>
      </c>
      <c r="E17" s="64" t="s">
        <v>3</v>
      </c>
      <c r="F17" s="65" t="s">
        <v>4</v>
      </c>
      <c r="G17" s="60"/>
      <c r="H17" s="69" t="s">
        <v>20</v>
      </c>
      <c r="I17" s="74">
        <f>SUM('صادر وارد تراكمية'!D95+'صادر وارد تراكمية'!E95)</f>
        <v>0</v>
      </c>
      <c r="J17" s="75">
        <f>SUM('صادر وارد تراكمية'!B95+'صادر وارد تراكمية'!C95)</f>
        <v>0</v>
      </c>
      <c r="K17" s="76">
        <v>0</v>
      </c>
      <c r="L17" s="72">
        <f t="shared" si="3"/>
        <v>0</v>
      </c>
      <c r="O17" s="88"/>
      <c r="P17" s="81"/>
      <c r="Q17" s="81"/>
      <c r="R17" s="81"/>
    </row>
    <row r="18" spans="2:18">
      <c r="B18" s="69" t="s">
        <v>21</v>
      </c>
      <c r="C18" s="70">
        <f>SUM('صادر وارد تراكمية'!D16+'صادر وارد تراكمية'!E16)</f>
        <v>122663</v>
      </c>
      <c r="D18" s="70">
        <f>SUM('صادر وارد تراكمية'!B16+'صادر وارد تراكمية'!C16)</f>
        <v>126048</v>
      </c>
      <c r="E18" s="71">
        <f>SUM(D18-C18)/C18</f>
        <v>2.7595933574101401E-2</v>
      </c>
      <c r="F18" s="72">
        <f t="shared" ref="F18:F30" si="4">SUM(D18-C18)</f>
        <v>3385</v>
      </c>
      <c r="G18" s="60"/>
      <c r="H18" s="69" t="s">
        <v>59</v>
      </c>
      <c r="I18" s="74">
        <f>SUM('صادر وارد تراكمية'!D96+'صادر وارد تراكمية'!E96)</f>
        <v>0</v>
      </c>
      <c r="J18" s="75">
        <f>SUM('صادر وارد تراكمية'!B96+'صادر وارد تراكمية'!C96)</f>
        <v>0</v>
      </c>
      <c r="K18" s="76">
        <v>0</v>
      </c>
      <c r="L18" s="72">
        <f t="shared" si="3"/>
        <v>0</v>
      </c>
      <c r="O18" s="88"/>
      <c r="P18" s="88"/>
      <c r="Q18" s="81"/>
      <c r="R18" s="81"/>
    </row>
    <row r="19" spans="2:18" ht="15.75">
      <c r="B19" s="69" t="s">
        <v>22</v>
      </c>
      <c r="C19" s="70">
        <f>SUM('صادر وارد تراكمية'!D17+'صادر وارد تراكمية'!E17)</f>
        <v>18620</v>
      </c>
      <c r="D19" s="70">
        <f>SUM('صادر وارد تراكمية'!B17+'صادر وارد تراكمية'!C17)</f>
        <v>16944</v>
      </c>
      <c r="E19" s="71">
        <f>SUM(D19-C19)/C19</f>
        <v>-9.0010741138560682E-2</v>
      </c>
      <c r="F19" s="72">
        <f t="shared" si="4"/>
        <v>-1676</v>
      </c>
      <c r="G19" s="60"/>
      <c r="H19" s="89" t="s">
        <v>23</v>
      </c>
      <c r="I19" s="90">
        <f>SUM(I8:I18)</f>
        <v>672180.99799999909</v>
      </c>
      <c r="J19" s="90">
        <f>SUM(J8:J18)</f>
        <v>770230.09799999907</v>
      </c>
      <c r="K19" s="91">
        <f>SUM(J19-I19)/I19</f>
        <v>0.14586711063200883</v>
      </c>
      <c r="L19" s="92">
        <f t="shared" si="3"/>
        <v>98049.099999999977</v>
      </c>
      <c r="O19" s="81"/>
      <c r="P19" s="81"/>
      <c r="Q19" s="81"/>
      <c r="R19" s="81"/>
    </row>
    <row r="20" spans="2:18">
      <c r="B20" s="69" t="s">
        <v>24</v>
      </c>
      <c r="C20" s="70">
        <f>SUM('صادر وارد تراكمية'!D18+'صادر وارد تراكمية'!E18)</f>
        <v>12448</v>
      </c>
      <c r="D20" s="70">
        <f>SUM('صادر وارد تراكمية'!B18+'صادر وارد تراكمية'!C18)</f>
        <v>11375</v>
      </c>
      <c r="E20" s="71">
        <f>SUM(D20-C20)/C20</f>
        <v>-8.619858611825193E-2</v>
      </c>
      <c r="F20" s="72">
        <f t="shared" si="4"/>
        <v>-1073</v>
      </c>
      <c r="G20" s="60"/>
      <c r="O20" s="88"/>
      <c r="P20" s="88"/>
      <c r="Q20" s="81"/>
      <c r="R20" s="81"/>
    </row>
    <row r="21" spans="2:18">
      <c r="B21" s="69" t="s">
        <v>25</v>
      </c>
      <c r="C21" s="70">
        <f>SUM('صادر وارد تراكمية'!D19+'صادر وارد تراكمية'!E19)</f>
        <v>13025</v>
      </c>
      <c r="D21" s="70">
        <f>SUM('صادر وارد تراكمية'!B19+'صادر وارد تراكمية'!C19)</f>
        <v>0</v>
      </c>
      <c r="E21" s="71">
        <f t="shared" ref="E21:E23" si="5">SUM(D21-C21)/C21</f>
        <v>-1</v>
      </c>
      <c r="F21" s="72">
        <f t="shared" si="4"/>
        <v>-13025</v>
      </c>
      <c r="G21" s="60"/>
      <c r="H21" s="319" t="s">
        <v>26</v>
      </c>
      <c r="I21" s="320"/>
      <c r="J21" s="320"/>
      <c r="K21" s="320"/>
      <c r="L21" s="321"/>
      <c r="N21" s="139"/>
      <c r="O21" s="81"/>
      <c r="P21" s="81"/>
      <c r="Q21" s="81"/>
      <c r="R21" s="81"/>
    </row>
    <row r="22" spans="2:18">
      <c r="B22" s="69" t="s">
        <v>93</v>
      </c>
      <c r="C22" s="70">
        <f>SUM('صادر وارد تراكمية'!D20+'صادر وارد تراكمية'!E20)</f>
        <v>0</v>
      </c>
      <c r="D22" s="70">
        <f>SUM('صادر وارد تراكمية'!B20+'صادر وارد تراكمية'!C20)</f>
        <v>0</v>
      </c>
      <c r="E22" s="71" t="e">
        <f t="shared" si="5"/>
        <v>#DIV/0!</v>
      </c>
      <c r="F22" s="72">
        <f t="shared" si="4"/>
        <v>0</v>
      </c>
      <c r="G22" s="60"/>
      <c r="H22" s="95" t="s">
        <v>2</v>
      </c>
      <c r="I22" s="95">
        <v>2025</v>
      </c>
      <c r="J22" s="95">
        <v>2026</v>
      </c>
      <c r="K22" s="96" t="s">
        <v>3</v>
      </c>
      <c r="L22" s="97" t="s">
        <v>4</v>
      </c>
      <c r="N22" s="139"/>
      <c r="O22" s="81"/>
      <c r="P22" s="81"/>
      <c r="Q22" s="81"/>
      <c r="R22" s="81"/>
    </row>
    <row r="23" spans="2:18">
      <c r="B23" s="69" t="s">
        <v>27</v>
      </c>
      <c r="C23" s="70">
        <f>SUM('صادر وارد تراكمية'!D21+'صادر وارد تراكمية'!E21)</f>
        <v>6404</v>
      </c>
      <c r="D23" s="70">
        <f>SUM('صادر وارد تراكمية'!B21+'صادر وارد تراكمية'!C21)</f>
        <v>5036</v>
      </c>
      <c r="E23" s="71">
        <f t="shared" si="5"/>
        <v>-0.21361648969394129</v>
      </c>
      <c r="F23" s="72">
        <f t="shared" si="4"/>
        <v>-1368</v>
      </c>
      <c r="G23" s="60"/>
      <c r="H23" s="98" t="s">
        <v>29</v>
      </c>
      <c r="I23" s="70">
        <f>SUM('صادر وارد تراكمية'!D66+'صادر وارد تراكمية'!E66)</f>
        <v>49107</v>
      </c>
      <c r="J23" s="70">
        <f>SUM('صادر وارد تراكمية'!B66+'صادر وارد تراكمية'!C66)</f>
        <v>52710</v>
      </c>
      <c r="K23" s="71">
        <f>SUM(J23-I23)/I23</f>
        <v>7.3370395259331658E-2</v>
      </c>
      <c r="L23" s="72">
        <f>SUM(J23-I23)</f>
        <v>3603</v>
      </c>
      <c r="N23" s="139"/>
      <c r="O23" s="88"/>
      <c r="P23" s="81"/>
      <c r="Q23" s="81"/>
      <c r="R23" s="81"/>
    </row>
    <row r="24" spans="2:18">
      <c r="B24" s="69" t="s">
        <v>28</v>
      </c>
      <c r="C24" s="70">
        <f>SUM('صادر وارد تراكمية'!D22+'صادر وارد تراكمية'!E22)</f>
        <v>3862</v>
      </c>
      <c r="D24" s="70">
        <f>SUM('صادر وارد تراكمية'!B22+'صادر وارد تراكمية'!C22)</f>
        <v>2545</v>
      </c>
      <c r="E24" s="71">
        <f t="shared" ref="E24:E30" si="6">SUM(D24-C24)/C24</f>
        <v>-0.34101501812532364</v>
      </c>
      <c r="F24" s="72">
        <f t="shared" si="4"/>
        <v>-1317</v>
      </c>
      <c r="G24" s="60"/>
      <c r="H24" s="99" t="s">
        <v>31</v>
      </c>
      <c r="I24" s="79">
        <f>SUM('صادر وارد تراكمية'!D79+'صادر وارد تراكمية'!E79)</f>
        <v>683</v>
      </c>
      <c r="J24" s="79">
        <f>SUM('صادر وارد تراكمية'!B79+'صادر وارد تراكمية'!C79)</f>
        <v>1252</v>
      </c>
      <c r="K24" s="71">
        <f>SUM(J24-I24)/I24</f>
        <v>0.83308931185944368</v>
      </c>
      <c r="L24" s="80">
        <f>SUM(J24-I24)</f>
        <v>569</v>
      </c>
      <c r="O24" s="168"/>
      <c r="P24" s="88"/>
      <c r="Q24" s="81"/>
      <c r="R24" s="81"/>
    </row>
    <row r="25" spans="2:18">
      <c r="B25" s="69" t="s">
        <v>30</v>
      </c>
      <c r="C25" s="70">
        <f>SUM('صادر وارد تراكمية'!D23+'صادر وارد تراكمية'!E23)</f>
        <v>0</v>
      </c>
      <c r="D25" s="70">
        <f>SUM('صادر وارد تراكمية'!B23+'صادر وارد تراكمية'!C23)</f>
        <v>0</v>
      </c>
      <c r="E25" s="71" t="e">
        <f t="shared" si="6"/>
        <v>#DIV/0!</v>
      </c>
      <c r="F25" s="72">
        <f t="shared" si="4"/>
        <v>0</v>
      </c>
      <c r="G25" s="60"/>
      <c r="H25" s="99" t="s">
        <v>60</v>
      </c>
      <c r="I25" s="79">
        <f>SUM('صادر وارد تراكمية'!D72+'صادر وارد تراكمية'!E72)</f>
        <v>14401</v>
      </c>
      <c r="J25" s="79">
        <f>SUM('صادر وارد تراكمية'!B72+'صادر وارد تراكمية'!C72)</f>
        <v>14660</v>
      </c>
      <c r="K25" s="71">
        <f>SUM(J25-I25)/I25</f>
        <v>1.7984862162349836E-2</v>
      </c>
      <c r="L25" s="80">
        <f>SUM(J25-I25)</f>
        <v>259</v>
      </c>
      <c r="N25" s="139"/>
      <c r="O25" s="81"/>
      <c r="P25" s="88"/>
      <c r="Q25" s="81"/>
      <c r="R25" s="81"/>
    </row>
    <row r="26" spans="2:18" s="100" customFormat="1">
      <c r="B26" s="69" t="s">
        <v>32</v>
      </c>
      <c r="C26" s="70">
        <f>SUM('صادر وارد تراكمية'!D24+'صادر وارد تراكمية'!E24)</f>
        <v>661</v>
      </c>
      <c r="D26" s="70">
        <f>SUM('صادر وارد تراكمية'!B24+'صادر وارد تراكمية'!C24)</f>
        <v>384</v>
      </c>
      <c r="E26" s="71">
        <f t="shared" si="6"/>
        <v>-0.41906202723146746</v>
      </c>
      <c r="F26" s="72">
        <f t="shared" si="4"/>
        <v>-277</v>
      </c>
      <c r="G26" s="58"/>
      <c r="H26" s="98" t="s">
        <v>34</v>
      </c>
      <c r="I26" s="70">
        <f>SUM('صادر وارد تراكمية'!D59+'صادر وارد تراكمية'!E59)</f>
        <v>208148.1859999999</v>
      </c>
      <c r="J26" s="70">
        <f>SUM('صادر وارد تراكمية'!B59+'صادر وارد تراكمية'!C59)</f>
        <v>226512.51699999999</v>
      </c>
      <c r="K26" s="71">
        <f>SUM(J26-I26)/I26</f>
        <v>8.8227196945161471E-2</v>
      </c>
      <c r="L26" s="72">
        <f>SUM(J26-I26)</f>
        <v>18364.331000000093</v>
      </c>
      <c r="O26" s="101"/>
      <c r="P26" s="101"/>
      <c r="Q26" s="101"/>
      <c r="R26" s="101"/>
    </row>
    <row r="27" spans="2:18">
      <c r="B27" s="69" t="s">
        <v>33</v>
      </c>
      <c r="C27" s="70">
        <f>SUM('صادر وارد تراكمية'!D25+'صادر وارد تراكمية'!E25)</f>
        <v>3710</v>
      </c>
      <c r="D27" s="70">
        <f>SUM('صادر وارد تراكمية'!B25+'صادر وارد تراكمية'!C25)</f>
        <v>0</v>
      </c>
      <c r="E27" s="71">
        <f t="shared" si="6"/>
        <v>-1</v>
      </c>
      <c r="F27" s="72">
        <f t="shared" si="4"/>
        <v>-3710</v>
      </c>
      <c r="G27" s="60"/>
      <c r="H27" s="102" t="s">
        <v>36</v>
      </c>
      <c r="I27" s="103">
        <f>SUM(I26:I26)</f>
        <v>208148.1859999999</v>
      </c>
      <c r="J27" s="103">
        <f>SUM(J26:J26)</f>
        <v>226512.51699999999</v>
      </c>
      <c r="K27" s="104">
        <f>SUM(J27-I27)/I27</f>
        <v>8.8227196945161471E-2</v>
      </c>
      <c r="L27" s="105">
        <f>SUM(J27-I27)</f>
        <v>18364.331000000093</v>
      </c>
      <c r="O27" s="81"/>
      <c r="P27" s="81"/>
      <c r="Q27" s="81"/>
      <c r="R27" s="81"/>
    </row>
    <row r="28" spans="2:18">
      <c r="B28" s="69" t="s">
        <v>35</v>
      </c>
      <c r="C28" s="70">
        <f>SUM('صادر وارد تراكمية'!D26+'صادر وارد تراكمية'!E26)</f>
        <v>217</v>
      </c>
      <c r="D28" s="70">
        <f>SUM('صادر وارد تراكمية'!B26+'صادر وارد تراكمية'!C26)</f>
        <v>133</v>
      </c>
      <c r="E28" s="71">
        <f t="shared" si="6"/>
        <v>-0.38709677419354838</v>
      </c>
      <c r="F28" s="72">
        <f t="shared" si="4"/>
        <v>-84</v>
      </c>
      <c r="G28" s="60"/>
      <c r="N28" s="139"/>
      <c r="O28" s="81"/>
      <c r="P28" s="81"/>
      <c r="Q28" s="81"/>
      <c r="R28" s="81"/>
    </row>
    <row r="29" spans="2:18">
      <c r="B29" s="69" t="s">
        <v>37</v>
      </c>
      <c r="C29" s="70">
        <f>SUM('صادر وارد تراكمية'!D27+'صادر وارد تراكمية'!E27)</f>
        <v>541</v>
      </c>
      <c r="D29" s="70">
        <f>SUM('صادر وارد تراكمية'!B27+'صادر وارد تراكمية'!C27)</f>
        <v>10058</v>
      </c>
      <c r="E29" s="71">
        <f t="shared" si="6"/>
        <v>17.591497227356747</v>
      </c>
      <c r="F29" s="72">
        <f t="shared" si="4"/>
        <v>9517</v>
      </c>
      <c r="G29" s="60"/>
      <c r="H29" s="322" t="s">
        <v>39</v>
      </c>
      <c r="I29" s="322"/>
      <c r="J29" s="322"/>
      <c r="K29" s="322"/>
      <c r="L29" s="322"/>
      <c r="O29" s="81"/>
      <c r="P29" s="81"/>
      <c r="Q29" s="81"/>
      <c r="R29" s="81"/>
    </row>
    <row r="30" spans="2:18">
      <c r="B30" s="106" t="s">
        <v>38</v>
      </c>
      <c r="C30" s="107">
        <f>SUM(C18:C29)</f>
        <v>182151</v>
      </c>
      <c r="D30" s="107">
        <f>SUM(D18:D29)</f>
        <v>172523</v>
      </c>
      <c r="E30" s="108">
        <f t="shared" si="6"/>
        <v>-5.2857244813369127E-2</v>
      </c>
      <c r="F30" s="109">
        <f t="shared" si="4"/>
        <v>-9628</v>
      </c>
      <c r="G30" s="60"/>
      <c r="H30" s="159" t="s">
        <v>2</v>
      </c>
      <c r="I30" s="159">
        <v>2025</v>
      </c>
      <c r="J30" s="159">
        <v>2026</v>
      </c>
      <c r="K30" s="110" t="s">
        <v>3</v>
      </c>
      <c r="L30" s="111" t="s">
        <v>4</v>
      </c>
      <c r="O30" s="88"/>
      <c r="P30" s="81"/>
      <c r="Q30" s="81"/>
      <c r="R30" s="81"/>
    </row>
    <row r="31" spans="2:18">
      <c r="G31" s="60"/>
      <c r="H31" s="98" t="s">
        <v>41</v>
      </c>
      <c r="I31" s="70">
        <v>11949</v>
      </c>
      <c r="J31" s="70">
        <v>11197</v>
      </c>
      <c r="K31" s="71">
        <f>SUM(J31-I31)/I31</f>
        <v>-6.293413674784501E-2</v>
      </c>
      <c r="L31" s="72">
        <f>SUM(J31-I31)</f>
        <v>-752</v>
      </c>
      <c r="O31" s="88"/>
      <c r="P31" s="81"/>
      <c r="Q31" s="81"/>
      <c r="R31" s="81"/>
    </row>
    <row r="32" spans="2:18">
      <c r="B32" s="309" t="s">
        <v>40</v>
      </c>
      <c r="C32" s="310"/>
      <c r="D32" s="310"/>
      <c r="E32" s="310"/>
      <c r="F32" s="311"/>
      <c r="G32" s="60"/>
      <c r="O32" s="139"/>
    </row>
    <row r="33" spans="2:15">
      <c r="B33" s="63" t="s">
        <v>2</v>
      </c>
      <c r="C33" s="64">
        <v>2025</v>
      </c>
      <c r="D33" s="63">
        <v>2026</v>
      </c>
      <c r="E33" s="64" t="s">
        <v>3</v>
      </c>
      <c r="F33" s="65" t="s">
        <v>4</v>
      </c>
      <c r="G33" s="60"/>
      <c r="H33" s="308" t="s">
        <v>43</v>
      </c>
      <c r="I33" s="308"/>
      <c r="J33" s="308"/>
      <c r="K33" s="308"/>
      <c r="L33" s="308"/>
      <c r="O33" s="139"/>
    </row>
    <row r="34" spans="2:15">
      <c r="B34" s="69" t="s">
        <v>42</v>
      </c>
      <c r="C34" s="112">
        <f>SUM(C13)</f>
        <v>525575</v>
      </c>
      <c r="D34" s="112">
        <f>SUM(D13)</f>
        <v>612167</v>
      </c>
      <c r="E34" s="71">
        <f>SUM(D34-C34)/C34</f>
        <v>0.16475669504828044</v>
      </c>
      <c r="F34" s="72">
        <f>SUM(D34-C34)</f>
        <v>86592</v>
      </c>
      <c r="G34" s="60"/>
      <c r="H34" s="113" t="s">
        <v>2</v>
      </c>
      <c r="I34" s="113">
        <v>2025</v>
      </c>
      <c r="J34" s="113">
        <v>2026</v>
      </c>
      <c r="K34" s="113" t="s">
        <v>3</v>
      </c>
      <c r="L34" s="114" t="s">
        <v>4</v>
      </c>
      <c r="O34" s="139"/>
    </row>
    <row r="35" spans="2:15" ht="15.75">
      <c r="B35" s="69" t="s">
        <v>44</v>
      </c>
      <c r="C35" s="79">
        <f>SUM(C30)</f>
        <v>182151</v>
      </c>
      <c r="D35" s="79">
        <f>SUM(D30)</f>
        <v>172523</v>
      </c>
      <c r="E35" s="71">
        <f>SUM(D35-C35)/C35</f>
        <v>-5.2857244813369127E-2</v>
      </c>
      <c r="F35" s="72">
        <f>SUM(D35-C35)</f>
        <v>-9628</v>
      </c>
      <c r="G35" s="60"/>
      <c r="H35" s="115" t="s">
        <v>46</v>
      </c>
      <c r="I35" s="116">
        <f>SUM(I36:I38)</f>
        <v>1604575.1839999992</v>
      </c>
      <c r="J35" s="116">
        <f>SUM(J38+J37+J36)</f>
        <v>1798990.6149999991</v>
      </c>
      <c r="K35" s="117">
        <f t="shared" ref="K35:K42" si="7">SUM(J35-I35)/I35</f>
        <v>0.12116317947492324</v>
      </c>
      <c r="L35" s="118">
        <f t="shared" ref="L35:L42" si="8">SUM(J35-I35)</f>
        <v>194415.43099999987</v>
      </c>
    </row>
    <row r="36" spans="2:15" ht="15.75">
      <c r="B36" s="69" t="s">
        <v>45</v>
      </c>
      <c r="C36" s="79">
        <f>SUM('صادر وارد تراكمية'!D34+'صادر وارد تراكمية'!E34)</f>
        <v>16520</v>
      </c>
      <c r="D36" s="79">
        <f>SUM('صادر وارد تراكمية'!B34+'صادر وارد تراكمية'!C34)</f>
        <v>17558</v>
      </c>
      <c r="E36" s="71">
        <f>SUM(D36-C36)/C36</f>
        <v>6.2832929782082325E-2</v>
      </c>
      <c r="F36" s="72">
        <f>SUM(D36-C36)</f>
        <v>1038</v>
      </c>
      <c r="G36" s="60"/>
      <c r="H36" s="123" t="s">
        <v>48</v>
      </c>
      <c r="I36" s="116">
        <f>SUM(C37)</f>
        <v>724246</v>
      </c>
      <c r="J36" s="116">
        <f>SUM(D37)</f>
        <v>802248</v>
      </c>
      <c r="K36" s="124">
        <f t="shared" si="7"/>
        <v>0.10770097453075336</v>
      </c>
      <c r="L36" s="125">
        <f t="shared" si="8"/>
        <v>78002</v>
      </c>
    </row>
    <row r="37" spans="2:15" ht="15.75">
      <c r="B37" s="119" t="s">
        <v>47</v>
      </c>
      <c r="C37" s="120">
        <f>SUM(C34:C36)</f>
        <v>724246</v>
      </c>
      <c r="D37" s="120">
        <f>SUM(D34:D36)</f>
        <v>802248</v>
      </c>
      <c r="E37" s="121">
        <f>SUM(D37-C37)/C37</f>
        <v>0.10770097453075336</v>
      </c>
      <c r="F37" s="122">
        <f>SUM(D37-C37)</f>
        <v>78002</v>
      </c>
      <c r="G37" s="60"/>
      <c r="H37" s="123" t="s">
        <v>49</v>
      </c>
      <c r="I37" s="116">
        <f>SUM(I19)</f>
        <v>672180.99799999909</v>
      </c>
      <c r="J37" s="116">
        <f>SUM(J19)</f>
        <v>770230.09799999907</v>
      </c>
      <c r="K37" s="124">
        <f t="shared" si="7"/>
        <v>0.14586711063200883</v>
      </c>
      <c r="L37" s="125">
        <f t="shared" si="8"/>
        <v>98049.099999999977</v>
      </c>
    </row>
    <row r="38" spans="2:15" ht="15.75">
      <c r="G38" s="60"/>
      <c r="H38" s="123" t="s">
        <v>51</v>
      </c>
      <c r="I38" s="116">
        <f>SUM(I27)</f>
        <v>208148.1859999999</v>
      </c>
      <c r="J38" s="116">
        <f>SUM(J27)</f>
        <v>226512.51699999999</v>
      </c>
      <c r="K38" s="124">
        <f t="shared" si="7"/>
        <v>8.8227196945161471E-2</v>
      </c>
      <c r="L38" s="125">
        <f t="shared" si="8"/>
        <v>18364.331000000093</v>
      </c>
    </row>
    <row r="39" spans="2:15">
      <c r="B39" s="309" t="s">
        <v>50</v>
      </c>
      <c r="C39" s="310"/>
      <c r="D39" s="310"/>
      <c r="E39" s="310"/>
      <c r="F39" s="311"/>
      <c r="G39" s="60"/>
      <c r="H39" s="126" t="s">
        <v>52</v>
      </c>
      <c r="I39" s="127">
        <v>57</v>
      </c>
      <c r="J39" s="127">
        <v>48</v>
      </c>
      <c r="K39" s="128">
        <f t="shared" si="7"/>
        <v>-0.15789473684210525</v>
      </c>
      <c r="L39" s="129">
        <f t="shared" si="8"/>
        <v>-9</v>
      </c>
      <c r="O39" s="139"/>
    </row>
    <row r="40" spans="2:15" ht="17.25" customHeight="1">
      <c r="B40" s="63" t="s">
        <v>2</v>
      </c>
      <c r="C40" s="64">
        <v>2025</v>
      </c>
      <c r="D40" s="63">
        <v>2026</v>
      </c>
      <c r="E40" s="64" t="s">
        <v>3</v>
      </c>
      <c r="F40" s="65" t="s">
        <v>4</v>
      </c>
      <c r="G40" s="60"/>
      <c r="H40" s="126" t="s">
        <v>54</v>
      </c>
      <c r="I40" s="127">
        <v>25</v>
      </c>
      <c r="J40" s="127">
        <v>28</v>
      </c>
      <c r="K40" s="128">
        <f t="shared" si="7"/>
        <v>0.12</v>
      </c>
      <c r="L40" s="129">
        <f t="shared" si="8"/>
        <v>3</v>
      </c>
    </row>
    <row r="41" spans="2:15">
      <c r="B41" s="69" t="s">
        <v>53</v>
      </c>
      <c r="C41" s="79">
        <f>SUM('صادر وارد تراكمية'!D40+'صادر وارد تراكمية'!E40)</f>
        <v>204958</v>
      </c>
      <c r="D41" s="70">
        <f>SUM('صادر وارد تراكمية'!B40+'صادر وارد تراكمية'!C40)</f>
        <v>118502</v>
      </c>
      <c r="E41" s="71">
        <f>SUM(D41-C41)/C41</f>
        <v>-0.42182300764058978</v>
      </c>
      <c r="F41" s="72">
        <f>SUM(D41-C41)</f>
        <v>-86456</v>
      </c>
      <c r="G41" s="60"/>
      <c r="H41" s="126" t="s">
        <v>56</v>
      </c>
      <c r="I41" s="127">
        <v>200</v>
      </c>
      <c r="J41" s="127">
        <v>157</v>
      </c>
      <c r="K41" s="128">
        <f t="shared" si="7"/>
        <v>-0.215</v>
      </c>
      <c r="L41" s="129">
        <f t="shared" si="8"/>
        <v>-43</v>
      </c>
      <c r="O41" s="139"/>
    </row>
    <row r="42" spans="2:15" ht="15.75">
      <c r="B42" s="69" t="s">
        <v>55</v>
      </c>
      <c r="C42" s="79">
        <f>SUM('صادر وارد تراكمية'!D46+'صادر وارد تراكمية'!E46)</f>
        <v>6113</v>
      </c>
      <c r="D42" s="70">
        <f>SUM('صادر وارد تراكمية'!B46+'صادر وارد تراكمية'!C46)</f>
        <v>6667</v>
      </c>
      <c r="E42" s="71">
        <f>SUM(D42-C42)/C42</f>
        <v>9.0626533616882055E-2</v>
      </c>
      <c r="F42" s="72">
        <f>SUM(D42-C42)</f>
        <v>554</v>
      </c>
      <c r="G42" s="60"/>
      <c r="H42" s="130" t="s">
        <v>58</v>
      </c>
      <c r="I42" s="131">
        <f>SUM(I39:I41)</f>
        <v>282</v>
      </c>
      <c r="J42" s="131">
        <f>SUM(J39:J41)</f>
        <v>233</v>
      </c>
      <c r="K42" s="132">
        <f t="shared" si="7"/>
        <v>-0.17375886524822695</v>
      </c>
      <c r="L42" s="133">
        <f t="shared" si="8"/>
        <v>-49</v>
      </c>
    </row>
    <row r="43" spans="2:15">
      <c r="B43" s="69" t="s">
        <v>57</v>
      </c>
      <c r="C43" s="79">
        <f>SUM('صادر وارد تراكمية'!D52+'صادر وارد تراكمية'!E52)</f>
        <v>57</v>
      </c>
      <c r="D43" s="70">
        <f>SUM('صادر وارد تراكمية'!B52+'صادر وارد تراكمية'!C52)</f>
        <v>0</v>
      </c>
      <c r="E43" s="71">
        <f>SUM(D43-C43)/C43</f>
        <v>-1</v>
      </c>
      <c r="F43" s="72">
        <f>SUM(D43-C43)</f>
        <v>-57</v>
      </c>
      <c r="G43" s="60"/>
      <c r="H43" s="305"/>
      <c r="I43" s="306"/>
      <c r="J43" s="306"/>
      <c r="K43" s="306"/>
      <c r="L43" s="306"/>
    </row>
    <row r="44" spans="2:15">
      <c r="G44" s="60"/>
      <c r="H44" s="307"/>
      <c r="I44" s="307"/>
      <c r="J44" s="307"/>
      <c r="K44" s="307"/>
      <c r="L44" s="307"/>
    </row>
  </sheetData>
  <mergeCells count="10">
    <mergeCell ref="E3:H3"/>
    <mergeCell ref="H43:L44"/>
    <mergeCell ref="H33:L33"/>
    <mergeCell ref="B39:F39"/>
    <mergeCell ref="B6:F6"/>
    <mergeCell ref="H6:L6"/>
    <mergeCell ref="B16:F16"/>
    <mergeCell ref="H21:L21"/>
    <mergeCell ref="H29:L29"/>
    <mergeCell ref="B32:F32"/>
  </mergeCells>
  <printOptions horizontalCentered="1"/>
  <pageMargins left="0.7" right="0.7" top="0.75" bottom="0.75" header="0.3" footer="0.3"/>
  <pageSetup paperSize="9" scale="76" fitToWidth="0" orientation="landscape" r:id="rId1"/>
  <headerFooter>
    <oddHeader>&amp;C&amp;18&amp;K08+000أحصائيـــة مقارنـــة  2024-2025&amp;R&amp;K08+000شركة العقبة لادارة وتشغيل الموانئ
قسم التميز وتطوير الاداء - شعبة توثيق البيانات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rightToLeft="1" zoomScaleNormal="100" workbookViewId="0">
      <selection activeCell="O28" sqref="O28"/>
    </sheetView>
  </sheetViews>
  <sheetFormatPr defaultColWidth="9" defaultRowHeight="15"/>
  <cols>
    <col min="1" max="1" width="27.85546875" customWidth="1"/>
    <col min="2" max="2" width="13.7109375" customWidth="1"/>
    <col min="3" max="3" width="12.5703125" customWidth="1"/>
    <col min="4" max="5" width="13.42578125" customWidth="1"/>
    <col min="6" max="6" width="14.28515625" customWidth="1"/>
    <col min="7" max="7" width="12.28515625" customWidth="1"/>
    <col min="8" max="8" width="7.140625" customWidth="1"/>
    <col min="9" max="9" width="10.7109375" style="142" customWidth="1"/>
    <col min="12" max="12" width="9" style="142"/>
  </cols>
  <sheetData>
    <row r="1" spans="1:17" ht="27" customHeight="1" thickBot="1">
      <c r="A1" s="367" t="s">
        <v>97</v>
      </c>
      <c r="B1" s="368"/>
      <c r="C1" s="368"/>
      <c r="D1" s="368"/>
      <c r="E1" s="368"/>
      <c r="F1" s="368"/>
      <c r="G1" s="369"/>
    </row>
    <row r="2" spans="1:17">
      <c r="A2" s="370" t="s">
        <v>0</v>
      </c>
      <c r="B2" s="371"/>
      <c r="C2" s="371"/>
      <c r="D2" s="371"/>
      <c r="E2" s="371"/>
      <c r="F2" s="371"/>
      <c r="G2" s="372"/>
    </row>
    <row r="3" spans="1:17">
      <c r="A3" s="156" t="s">
        <v>2</v>
      </c>
      <c r="B3" s="354">
        <v>2026</v>
      </c>
      <c r="C3" s="355"/>
      <c r="D3" s="356">
        <v>2025</v>
      </c>
      <c r="E3" s="357"/>
      <c r="F3" s="140" t="s">
        <v>3</v>
      </c>
      <c r="G3" s="157" t="s">
        <v>4</v>
      </c>
      <c r="J3" s="142"/>
      <c r="K3" s="142"/>
      <c r="M3" s="142"/>
      <c r="N3" s="142"/>
      <c r="O3" s="142"/>
    </row>
    <row r="4" spans="1:17">
      <c r="A4" s="156"/>
      <c r="B4" s="160" t="s">
        <v>90</v>
      </c>
      <c r="C4" s="160" t="s">
        <v>91</v>
      </c>
      <c r="D4" s="154" t="s">
        <v>90</v>
      </c>
      <c r="E4" s="154" t="s">
        <v>91</v>
      </c>
      <c r="F4" s="140"/>
      <c r="G4" s="157"/>
      <c r="J4" s="142"/>
      <c r="K4" s="142"/>
      <c r="M4" s="142"/>
      <c r="N4" s="142"/>
      <c r="O4" s="142"/>
    </row>
    <row r="5" spans="1:17">
      <c r="A5" s="1" t="s">
        <v>5</v>
      </c>
      <c r="B5" s="2">
        <v>101033</v>
      </c>
      <c r="C5" s="2">
        <v>0</v>
      </c>
      <c r="D5" s="2">
        <v>260074</v>
      </c>
      <c r="E5" s="2">
        <v>0</v>
      </c>
      <c r="F5" s="3">
        <f>(((C5+B5)/(E5+D5))-((1)))</f>
        <v>-0.61152210524696815</v>
      </c>
      <c r="G5" s="4">
        <f>SUM(B5+C5)-(D5+E5)</f>
        <v>-159041</v>
      </c>
      <c r="J5" s="142"/>
      <c r="K5" s="142"/>
      <c r="M5" s="142"/>
      <c r="N5" s="142"/>
      <c r="O5" s="142"/>
    </row>
    <row r="6" spans="1:17">
      <c r="A6" s="5" t="s">
        <v>7</v>
      </c>
      <c r="B6" s="6">
        <v>214961</v>
      </c>
      <c r="C6" s="6">
        <v>0</v>
      </c>
      <c r="D6" s="6">
        <v>62797</v>
      </c>
      <c r="E6" s="6">
        <v>0</v>
      </c>
      <c r="F6" s="3">
        <f>(((C6+B6)/(E6+D6))-((1)))</f>
        <v>2.4231093842062519</v>
      </c>
      <c r="G6" s="4">
        <f t="shared" ref="G6:G10" si="0">SUM(B6+C6)-(D6+E6)</f>
        <v>152164</v>
      </c>
      <c r="J6" s="142"/>
      <c r="K6" s="142"/>
      <c r="M6" s="142"/>
      <c r="N6" s="142"/>
      <c r="O6" s="142"/>
    </row>
    <row r="7" spans="1:17">
      <c r="A7" s="5" t="s">
        <v>9</v>
      </c>
      <c r="B7" s="6">
        <v>128284</v>
      </c>
      <c r="C7" s="6">
        <v>0</v>
      </c>
      <c r="D7" s="6">
        <v>75726</v>
      </c>
      <c r="E7" s="6">
        <v>0</v>
      </c>
      <c r="F7" s="3">
        <f t="shared" ref="F7:F11" si="1">(((C7+B7)/(E7+D7))-((1)))</f>
        <v>0.69405488207484889</v>
      </c>
      <c r="G7" s="4">
        <f t="shared" si="0"/>
        <v>52558</v>
      </c>
      <c r="I7" s="143"/>
      <c r="J7" s="142"/>
      <c r="K7" s="142"/>
      <c r="M7" s="142"/>
      <c r="N7" s="142"/>
      <c r="O7" s="142"/>
    </row>
    <row r="8" spans="1:17">
      <c r="A8" s="1" t="s">
        <v>11</v>
      </c>
      <c r="B8" s="2">
        <v>108351</v>
      </c>
      <c r="C8" s="2">
        <v>0</v>
      </c>
      <c r="D8" s="2">
        <v>72787</v>
      </c>
      <c r="E8" s="2">
        <v>0</v>
      </c>
      <c r="F8" s="3">
        <f t="shared" si="1"/>
        <v>0.48860373418330205</v>
      </c>
      <c r="G8" s="4">
        <f t="shared" si="0"/>
        <v>35564</v>
      </c>
      <c r="J8" s="142"/>
      <c r="K8" s="142"/>
      <c r="M8" s="142"/>
      <c r="N8" s="142"/>
      <c r="O8" s="142"/>
    </row>
    <row r="9" spans="1:17">
      <c r="A9" s="1" t="s">
        <v>13</v>
      </c>
      <c r="B9" s="2">
        <v>59538</v>
      </c>
      <c r="C9" s="2">
        <v>0</v>
      </c>
      <c r="D9" s="2">
        <v>54191</v>
      </c>
      <c r="E9" s="2">
        <v>0</v>
      </c>
      <c r="F9" s="3">
        <f t="shared" si="1"/>
        <v>9.8669520769131491E-2</v>
      </c>
      <c r="G9" s="4">
        <f t="shared" si="0"/>
        <v>5347</v>
      </c>
      <c r="J9" s="142"/>
      <c r="K9" s="142"/>
      <c r="M9" s="142"/>
      <c r="N9" s="142"/>
      <c r="O9" s="142"/>
    </row>
    <row r="10" spans="1:17">
      <c r="A10" s="7" t="s">
        <v>47</v>
      </c>
      <c r="B10" s="8">
        <f>SUM(B5:B9)</f>
        <v>612167</v>
      </c>
      <c r="C10" s="8">
        <f>SUM(C5:C9)</f>
        <v>0</v>
      </c>
      <c r="D10" s="8">
        <f>SUM(D5:D9)</f>
        <v>525575</v>
      </c>
      <c r="E10" s="8">
        <f>SUM(E5:E9)</f>
        <v>0</v>
      </c>
      <c r="F10" s="3">
        <f t="shared" si="1"/>
        <v>0.16475669504828039</v>
      </c>
      <c r="G10" s="9">
        <f t="shared" si="0"/>
        <v>86592</v>
      </c>
      <c r="J10" s="142"/>
      <c r="K10" s="142"/>
      <c r="M10" s="142"/>
      <c r="N10" s="142"/>
      <c r="O10" s="142"/>
    </row>
    <row r="11" spans="1:17">
      <c r="A11" s="10" t="s">
        <v>15</v>
      </c>
      <c r="B11" s="373">
        <f>SUM(B10+C10)</f>
        <v>612167</v>
      </c>
      <c r="C11" s="374"/>
      <c r="D11" s="373">
        <f>SUM(D10+E10)</f>
        <v>525575</v>
      </c>
      <c r="E11" s="374"/>
      <c r="F11" s="11">
        <f t="shared" si="1"/>
        <v>0.16475669504828039</v>
      </c>
      <c r="G11" s="51">
        <f>SUM(B11-D11)</f>
        <v>86592</v>
      </c>
      <c r="J11" s="142"/>
      <c r="K11" s="142"/>
      <c r="M11" s="142"/>
      <c r="N11" s="142"/>
      <c r="O11" s="142"/>
    </row>
    <row r="12" spans="1:17">
      <c r="J12" s="143"/>
      <c r="K12" s="142"/>
      <c r="M12" s="142"/>
      <c r="N12" s="142"/>
      <c r="O12" s="142"/>
    </row>
    <row r="13" spans="1:17">
      <c r="A13" s="361" t="s">
        <v>18</v>
      </c>
      <c r="B13" s="361"/>
      <c r="C13" s="361"/>
      <c r="D13" s="361"/>
      <c r="E13" s="361"/>
      <c r="F13" s="361"/>
      <c r="G13" s="361"/>
      <c r="J13" s="143"/>
      <c r="K13" s="142"/>
      <c r="M13" s="142"/>
      <c r="N13" s="142"/>
      <c r="O13" s="142"/>
      <c r="Q13" s="142"/>
    </row>
    <row r="14" spans="1:17">
      <c r="A14" s="140" t="s">
        <v>2</v>
      </c>
      <c r="B14" s="354">
        <v>2026</v>
      </c>
      <c r="C14" s="355"/>
      <c r="D14" s="356">
        <v>2025</v>
      </c>
      <c r="E14" s="357"/>
      <c r="F14" s="140" t="s">
        <v>3</v>
      </c>
      <c r="G14" s="155" t="s">
        <v>4</v>
      </c>
      <c r="I14" s="143"/>
      <c r="J14" s="142"/>
      <c r="K14" s="142"/>
      <c r="M14" s="142"/>
      <c r="N14" s="142"/>
      <c r="O14" s="142"/>
    </row>
    <row r="15" spans="1:17">
      <c r="A15" s="140"/>
      <c r="B15" s="160" t="s">
        <v>90</v>
      </c>
      <c r="C15" s="160" t="s">
        <v>91</v>
      </c>
      <c r="D15" s="154" t="s">
        <v>90</v>
      </c>
      <c r="E15" s="154" t="s">
        <v>91</v>
      </c>
      <c r="F15" s="140"/>
      <c r="G15" s="155"/>
      <c r="I15" s="143"/>
      <c r="J15" s="142"/>
      <c r="K15" s="142"/>
      <c r="L15" s="303"/>
      <c r="M15" s="303"/>
      <c r="N15" s="142"/>
      <c r="O15" s="142"/>
    </row>
    <row r="16" spans="1:17">
      <c r="A16" s="5" t="s">
        <v>21</v>
      </c>
      <c r="B16" s="6">
        <v>126048</v>
      </c>
      <c r="C16" s="6">
        <v>0</v>
      </c>
      <c r="D16" s="6">
        <v>122663</v>
      </c>
      <c r="E16" s="6">
        <v>0</v>
      </c>
      <c r="F16" s="3">
        <f>(((C16+B16)/(E16+D16))-((1)))</f>
        <v>2.7595933574101394E-2</v>
      </c>
      <c r="G16" s="52">
        <f>SUM(B16+C16)-(D16+E16)</f>
        <v>3385</v>
      </c>
      <c r="I16" s="143"/>
      <c r="J16" s="143"/>
      <c r="K16" s="142"/>
      <c r="M16" s="142"/>
      <c r="N16" s="142"/>
      <c r="O16" s="142"/>
    </row>
    <row r="17" spans="1:15">
      <c r="A17" s="5" t="s">
        <v>22</v>
      </c>
      <c r="B17" s="6">
        <v>16944</v>
      </c>
      <c r="C17" s="6">
        <v>0</v>
      </c>
      <c r="D17" s="6">
        <v>18620</v>
      </c>
      <c r="E17" s="6">
        <v>0</v>
      </c>
      <c r="F17" s="3">
        <f t="shared" ref="F17:F28" si="2">(((C17+B17)/(E17+D17))-((1)))</f>
        <v>-9.0010741138560668E-2</v>
      </c>
      <c r="G17" s="52">
        <f t="shared" ref="G17:G28" si="3">SUM(B17+C17)-(D17+E17)</f>
        <v>-1676</v>
      </c>
      <c r="I17" s="143"/>
      <c r="J17" s="142"/>
      <c r="K17" s="142"/>
      <c r="M17" s="142"/>
      <c r="N17" s="142"/>
      <c r="O17" s="142"/>
    </row>
    <row r="18" spans="1:15">
      <c r="A18" s="5" t="s">
        <v>24</v>
      </c>
      <c r="B18" s="6">
        <v>11375</v>
      </c>
      <c r="C18" s="6">
        <v>0</v>
      </c>
      <c r="D18" s="6">
        <v>12448</v>
      </c>
      <c r="E18" s="6">
        <v>0</v>
      </c>
      <c r="F18" s="3">
        <f t="shared" si="2"/>
        <v>-8.619858611825193E-2</v>
      </c>
      <c r="G18" s="52">
        <f t="shared" si="3"/>
        <v>-1073</v>
      </c>
      <c r="I18" s="143"/>
      <c r="J18" s="142"/>
      <c r="K18" s="142"/>
      <c r="M18" s="142"/>
      <c r="N18" s="142"/>
      <c r="O18" s="142"/>
    </row>
    <row r="19" spans="1:15">
      <c r="A19" s="5" t="s">
        <v>25</v>
      </c>
      <c r="B19" s="6">
        <v>0</v>
      </c>
      <c r="C19" s="6">
        <v>0</v>
      </c>
      <c r="D19" s="6">
        <v>13025</v>
      </c>
      <c r="E19" s="6">
        <v>0</v>
      </c>
      <c r="F19" s="3">
        <f t="shared" si="2"/>
        <v>-1</v>
      </c>
      <c r="G19" s="52">
        <f t="shared" si="3"/>
        <v>-13025</v>
      </c>
      <c r="I19" s="143"/>
      <c r="J19" s="142"/>
      <c r="K19" s="142"/>
      <c r="L19" s="143"/>
      <c r="M19" s="142"/>
      <c r="N19" s="142"/>
      <c r="O19" s="142"/>
    </row>
    <row r="20" spans="1:15">
      <c r="A20" s="5" t="s">
        <v>93</v>
      </c>
      <c r="B20" s="6">
        <v>0</v>
      </c>
      <c r="C20" s="6">
        <v>0</v>
      </c>
      <c r="D20" s="6">
        <v>0</v>
      </c>
      <c r="E20" s="6">
        <v>0</v>
      </c>
      <c r="F20" s="3" t="e">
        <f t="shared" si="2"/>
        <v>#DIV/0!</v>
      </c>
      <c r="G20" s="52">
        <f t="shared" si="3"/>
        <v>0</v>
      </c>
      <c r="I20" s="143"/>
      <c r="J20" s="142"/>
      <c r="K20" s="142"/>
      <c r="M20" s="142"/>
      <c r="N20" s="142"/>
      <c r="O20" s="142"/>
    </row>
    <row r="21" spans="1:15">
      <c r="A21" s="5" t="s">
        <v>27</v>
      </c>
      <c r="B21" s="6">
        <v>5036</v>
      </c>
      <c r="C21" s="6">
        <v>0</v>
      </c>
      <c r="D21" s="6">
        <v>6404</v>
      </c>
      <c r="E21" s="6">
        <v>0</v>
      </c>
      <c r="F21" s="3">
        <f t="shared" si="2"/>
        <v>-0.21361648969394131</v>
      </c>
      <c r="G21" s="52">
        <f t="shared" si="3"/>
        <v>-1368</v>
      </c>
      <c r="I21" s="143"/>
      <c r="J21" s="142"/>
      <c r="K21" s="142"/>
      <c r="M21" s="142"/>
      <c r="N21" s="142"/>
      <c r="O21" s="142"/>
    </row>
    <row r="22" spans="1:15">
      <c r="A22" s="5" t="s">
        <v>28</v>
      </c>
      <c r="B22" s="6">
        <v>2545</v>
      </c>
      <c r="C22" s="6">
        <v>0</v>
      </c>
      <c r="D22" s="6">
        <v>3862</v>
      </c>
      <c r="E22" s="6">
        <v>0</v>
      </c>
      <c r="F22" s="3">
        <f t="shared" si="2"/>
        <v>-0.34101501812532364</v>
      </c>
      <c r="G22" s="52">
        <f t="shared" si="3"/>
        <v>-1317</v>
      </c>
      <c r="I22" s="143"/>
      <c r="J22" s="143"/>
      <c r="K22" s="142"/>
      <c r="M22" s="142"/>
      <c r="N22" s="142"/>
      <c r="O22" s="142"/>
    </row>
    <row r="23" spans="1:15">
      <c r="A23" s="5" t="s">
        <v>30</v>
      </c>
      <c r="B23" s="6">
        <v>0</v>
      </c>
      <c r="C23" s="6">
        <v>0</v>
      </c>
      <c r="D23" s="6">
        <v>0</v>
      </c>
      <c r="E23" s="6">
        <v>0</v>
      </c>
      <c r="F23" s="3" t="e">
        <f t="shared" si="2"/>
        <v>#DIV/0!</v>
      </c>
      <c r="G23" s="52">
        <f t="shared" si="3"/>
        <v>0</v>
      </c>
      <c r="I23" s="143"/>
      <c r="J23" s="142"/>
      <c r="K23" s="142"/>
      <c r="M23" s="142"/>
      <c r="N23" s="142"/>
      <c r="O23" s="142"/>
    </row>
    <row r="24" spans="1:15">
      <c r="A24" s="5" t="s">
        <v>32</v>
      </c>
      <c r="B24" s="6">
        <v>370</v>
      </c>
      <c r="C24" s="170">
        <v>14</v>
      </c>
      <c r="D24" s="6">
        <v>556</v>
      </c>
      <c r="E24" s="6">
        <v>105</v>
      </c>
      <c r="F24" s="3">
        <f t="shared" si="2"/>
        <v>-0.41906202723146746</v>
      </c>
      <c r="G24" s="52">
        <f t="shared" si="3"/>
        <v>-277</v>
      </c>
      <c r="I24" s="143"/>
      <c r="J24" s="142"/>
      <c r="K24" s="142"/>
      <c r="M24" s="142"/>
      <c r="N24" s="142"/>
      <c r="O24" s="142"/>
    </row>
    <row r="25" spans="1:15">
      <c r="A25" s="5" t="s">
        <v>33</v>
      </c>
      <c r="B25" s="6">
        <v>0</v>
      </c>
      <c r="C25" s="6">
        <v>0</v>
      </c>
      <c r="D25" s="6">
        <v>3710</v>
      </c>
      <c r="E25" s="6">
        <v>0</v>
      </c>
      <c r="F25" s="3">
        <f t="shared" si="2"/>
        <v>-1</v>
      </c>
      <c r="G25" s="52">
        <f t="shared" si="3"/>
        <v>-3710</v>
      </c>
      <c r="I25" s="143"/>
      <c r="J25" s="142"/>
      <c r="K25" s="142"/>
      <c r="M25" s="142"/>
      <c r="N25" s="142"/>
      <c r="O25" s="142"/>
    </row>
    <row r="26" spans="1:15">
      <c r="A26" s="5" t="s">
        <v>35</v>
      </c>
      <c r="B26" s="6">
        <v>132</v>
      </c>
      <c r="C26" s="6">
        <v>1</v>
      </c>
      <c r="D26" s="6">
        <v>189</v>
      </c>
      <c r="E26" s="6">
        <v>28</v>
      </c>
      <c r="F26" s="3">
        <f t="shared" si="2"/>
        <v>-0.38709677419354838</v>
      </c>
      <c r="G26" s="52">
        <f t="shared" si="3"/>
        <v>-84</v>
      </c>
      <c r="I26" s="143"/>
      <c r="J26" s="142"/>
      <c r="K26" s="142"/>
      <c r="M26" s="142"/>
      <c r="N26" s="142"/>
      <c r="O26" s="142"/>
    </row>
    <row r="27" spans="1:15">
      <c r="A27" s="53" t="s">
        <v>37</v>
      </c>
      <c r="B27" s="54">
        <v>10042</v>
      </c>
      <c r="C27" s="54">
        <v>16</v>
      </c>
      <c r="D27" s="6">
        <v>541</v>
      </c>
      <c r="E27" s="6">
        <v>0</v>
      </c>
      <c r="F27" s="3">
        <f t="shared" si="2"/>
        <v>17.591497227356747</v>
      </c>
      <c r="G27" s="52">
        <f t="shared" si="3"/>
        <v>9517</v>
      </c>
      <c r="I27" s="143"/>
      <c r="J27" s="142"/>
      <c r="K27" s="142"/>
      <c r="M27" s="142"/>
      <c r="N27" s="142"/>
      <c r="O27" s="142"/>
    </row>
    <row r="28" spans="1:15" ht="15.75">
      <c r="A28" s="15" t="s">
        <v>47</v>
      </c>
      <c r="B28" s="16">
        <f t="shared" ref="B28:C28" si="4">SUM(B16:B27)</f>
        <v>172492</v>
      </c>
      <c r="C28" s="16">
        <f t="shared" si="4"/>
        <v>31</v>
      </c>
      <c r="D28" s="16">
        <f>SUM(D16:D27)</f>
        <v>182018</v>
      </c>
      <c r="E28" s="16">
        <f>SUM(E16:E27)</f>
        <v>133</v>
      </c>
      <c r="F28" s="3">
        <f t="shared" si="2"/>
        <v>-5.2857244813369175E-2</v>
      </c>
      <c r="G28" s="52">
        <f t="shared" si="3"/>
        <v>-9628</v>
      </c>
      <c r="I28" s="143"/>
      <c r="J28" s="142"/>
      <c r="K28" s="142"/>
      <c r="M28" s="142"/>
      <c r="N28" s="142"/>
      <c r="O28" s="142"/>
    </row>
    <row r="29" spans="1:15">
      <c r="A29" s="55" t="s">
        <v>38</v>
      </c>
      <c r="B29" s="365">
        <f>SUM(B28+C28)</f>
        <v>172523</v>
      </c>
      <c r="C29" s="366"/>
      <c r="D29" s="365">
        <f>SUM(D28+E28)</f>
        <v>182151</v>
      </c>
      <c r="E29" s="366"/>
      <c r="F29" s="18">
        <f>SUM(B29-D29)/D29</f>
        <v>-5.2857244813369127E-2</v>
      </c>
      <c r="G29" s="56">
        <f>SUM(B29-D29)</f>
        <v>-9628</v>
      </c>
    </row>
    <row r="30" spans="1:15" ht="8.25" customHeight="1"/>
    <row r="31" spans="1:15">
      <c r="A31" s="361" t="s">
        <v>61</v>
      </c>
      <c r="B31" s="361"/>
      <c r="C31" s="361"/>
      <c r="D31" s="361"/>
      <c r="E31" s="361"/>
      <c r="F31" s="361"/>
      <c r="G31" s="361"/>
    </row>
    <row r="32" spans="1:15">
      <c r="A32" s="148" t="s">
        <v>2</v>
      </c>
      <c r="B32" s="354">
        <v>2026</v>
      </c>
      <c r="C32" s="355"/>
      <c r="D32" s="356">
        <v>2025</v>
      </c>
      <c r="E32" s="357"/>
      <c r="F32" s="362" t="s">
        <v>3</v>
      </c>
      <c r="G32" s="363" t="s">
        <v>4</v>
      </c>
    </row>
    <row r="33" spans="1:7">
      <c r="A33" s="148"/>
      <c r="B33" s="160" t="s">
        <v>90</v>
      </c>
      <c r="C33" s="160" t="s">
        <v>91</v>
      </c>
      <c r="D33" s="146" t="s">
        <v>90</v>
      </c>
      <c r="E33" s="144" t="s">
        <v>91</v>
      </c>
      <c r="F33" s="353"/>
      <c r="G33" s="364"/>
    </row>
    <row r="34" spans="1:7">
      <c r="A34" s="20" t="s">
        <v>62</v>
      </c>
      <c r="B34" s="20">
        <v>17558</v>
      </c>
      <c r="C34" s="21">
        <v>0</v>
      </c>
      <c r="D34" s="20">
        <v>16520</v>
      </c>
      <c r="E34" s="21">
        <v>0</v>
      </c>
      <c r="F34" s="3">
        <f t="shared" ref="F34" si="5">(((C34+B34)/(E34+D34))-((1)))</f>
        <v>6.2832929782082214E-2</v>
      </c>
      <c r="G34" s="4">
        <f t="shared" ref="G34" si="6">SUM(B34+C34)-(D34+E34)</f>
        <v>1038</v>
      </c>
    </row>
    <row r="35" spans="1:7">
      <c r="A35" s="22" t="s">
        <v>63</v>
      </c>
      <c r="B35" s="358">
        <f>SUM(B34:C34)</f>
        <v>17558</v>
      </c>
      <c r="C35" s="358"/>
      <c r="D35" s="358">
        <f>SUM(C34:E34)</f>
        <v>16520</v>
      </c>
      <c r="E35" s="358"/>
      <c r="F35" s="23">
        <f>SUM(B35-D35)/D35</f>
        <v>6.2832929782082325E-2</v>
      </c>
      <c r="G35" s="24">
        <f>SUM(B35-D35)</f>
        <v>1038</v>
      </c>
    </row>
    <row r="36" spans="1:7">
      <c r="A36" s="31"/>
      <c r="B36" s="32"/>
      <c r="C36" s="32"/>
      <c r="D36" s="32"/>
      <c r="E36" s="32"/>
      <c r="F36" s="27"/>
      <c r="G36" s="33"/>
    </row>
    <row r="37" spans="1:7">
      <c r="A37" s="359" t="s">
        <v>64</v>
      </c>
      <c r="B37" s="359"/>
      <c r="C37" s="359"/>
      <c r="D37" s="359"/>
      <c r="E37" s="359"/>
      <c r="F37" s="359"/>
      <c r="G37" s="359"/>
    </row>
    <row r="38" spans="1:7">
      <c r="A38" s="153" t="s">
        <v>2</v>
      </c>
      <c r="B38" s="354">
        <v>2026</v>
      </c>
      <c r="C38" s="355"/>
      <c r="D38" s="356">
        <v>2025</v>
      </c>
      <c r="E38" s="357"/>
      <c r="F38" s="359" t="s">
        <v>3</v>
      </c>
      <c r="G38" s="360" t="s">
        <v>4</v>
      </c>
    </row>
    <row r="39" spans="1:7">
      <c r="A39" s="153"/>
      <c r="B39" s="160" t="s">
        <v>90</v>
      </c>
      <c r="C39" s="160" t="s">
        <v>91</v>
      </c>
      <c r="D39" s="145" t="s">
        <v>90</v>
      </c>
      <c r="E39" s="158" t="s">
        <v>91</v>
      </c>
      <c r="F39" s="359"/>
      <c r="G39" s="360"/>
    </row>
    <row r="40" spans="1:7">
      <c r="A40" s="20" t="s">
        <v>65</v>
      </c>
      <c r="B40" s="20">
        <v>118502</v>
      </c>
      <c r="C40" s="20">
        <v>0</v>
      </c>
      <c r="D40" s="20">
        <v>204958</v>
      </c>
      <c r="E40" s="20">
        <v>0</v>
      </c>
      <c r="F40" s="29">
        <f t="shared" ref="F40" si="7">(((C40+B40)/(E40+D40))-((1)))</f>
        <v>-0.42182300764058978</v>
      </c>
      <c r="G40" s="30">
        <f t="shared" ref="G40" si="8">SUM(B40+C40)-(D40+E40)</f>
        <v>-86456</v>
      </c>
    </row>
    <row r="41" spans="1:7">
      <c r="A41" s="22" t="s">
        <v>66</v>
      </c>
      <c r="B41" s="358">
        <f>SUM(B40:C40)</f>
        <v>118502</v>
      </c>
      <c r="C41" s="358"/>
      <c r="D41" s="358">
        <f>SUM(D40:E40)</f>
        <v>204958</v>
      </c>
      <c r="E41" s="358"/>
      <c r="F41" s="23">
        <f>SUM(B41-D41)/D41</f>
        <v>-0.42182300764058978</v>
      </c>
      <c r="G41" s="24">
        <f>SUM(B41-D41)</f>
        <v>-86456</v>
      </c>
    </row>
    <row r="42" spans="1:7">
      <c r="A42" s="25"/>
      <c r="B42" s="26"/>
      <c r="C42" s="26"/>
      <c r="D42" s="26"/>
      <c r="E42" s="26"/>
      <c r="F42" s="27"/>
      <c r="G42" s="28"/>
    </row>
    <row r="43" spans="1:7">
      <c r="A43" s="353" t="s">
        <v>67</v>
      </c>
      <c r="B43" s="353"/>
      <c r="C43" s="353"/>
      <c r="D43" s="353"/>
      <c r="E43" s="353"/>
      <c r="F43" s="353"/>
      <c r="G43" s="353"/>
    </row>
    <row r="44" spans="1:7">
      <c r="A44" s="148" t="s">
        <v>2</v>
      </c>
      <c r="B44" s="354">
        <v>2026</v>
      </c>
      <c r="C44" s="355"/>
      <c r="D44" s="356">
        <v>2025</v>
      </c>
      <c r="E44" s="357"/>
      <c r="F44" s="149" t="s">
        <v>3</v>
      </c>
      <c r="G44" s="150" t="s">
        <v>4</v>
      </c>
    </row>
    <row r="45" spans="1:7">
      <c r="A45" s="148"/>
      <c r="B45" s="160" t="s">
        <v>90</v>
      </c>
      <c r="C45" s="160" t="s">
        <v>91</v>
      </c>
      <c r="D45" s="146" t="s">
        <v>90</v>
      </c>
      <c r="E45" s="147" t="s">
        <v>91</v>
      </c>
      <c r="F45" s="151"/>
      <c r="G45" s="152"/>
    </row>
    <row r="46" spans="1:7">
      <c r="A46" s="20" t="s">
        <v>68</v>
      </c>
      <c r="B46" s="20">
        <v>6622</v>
      </c>
      <c r="C46" s="20">
        <v>45</v>
      </c>
      <c r="D46" s="20">
        <v>5391</v>
      </c>
      <c r="E46" s="20">
        <v>722</v>
      </c>
      <c r="F46" s="34">
        <f t="shared" ref="F46" si="9">(((C46+B46)/(E46+D46))-((1)))</f>
        <v>9.062653361688211E-2</v>
      </c>
      <c r="G46" s="35">
        <f t="shared" ref="G46" si="10">SUM(B46+C46)-(D46+E46)</f>
        <v>554</v>
      </c>
    </row>
    <row r="47" spans="1:7">
      <c r="A47" s="22" t="s">
        <v>69</v>
      </c>
      <c r="B47" s="358">
        <f>SUM(B46:C46)</f>
        <v>6667</v>
      </c>
      <c r="C47" s="358"/>
      <c r="D47" s="358">
        <f>SUM(D46:E46)</f>
        <v>6113</v>
      </c>
      <c r="E47" s="358"/>
      <c r="F47" s="23">
        <f>SUM(B47-D47)/D47</f>
        <v>9.0626533616882055E-2</v>
      </c>
      <c r="G47" s="24">
        <f>SUM(B47-D47)</f>
        <v>554</v>
      </c>
    </row>
    <row r="48" spans="1:7">
      <c r="A48" s="25"/>
      <c r="B48" s="26"/>
      <c r="C48" s="26"/>
      <c r="D48" s="26"/>
      <c r="E48" s="26"/>
      <c r="F48" s="27"/>
      <c r="G48" s="28"/>
    </row>
    <row r="49" spans="1:10">
      <c r="A49" s="353" t="s">
        <v>70</v>
      </c>
      <c r="B49" s="353"/>
      <c r="C49" s="353"/>
      <c r="D49" s="353"/>
      <c r="E49" s="353"/>
      <c r="F49" s="353"/>
      <c r="G49" s="353"/>
    </row>
    <row r="50" spans="1:10">
      <c r="A50" s="148" t="s">
        <v>2</v>
      </c>
      <c r="B50" s="354">
        <v>2026</v>
      </c>
      <c r="C50" s="355"/>
      <c r="D50" s="356">
        <v>2025</v>
      </c>
      <c r="E50" s="357"/>
      <c r="F50" s="149" t="s">
        <v>3</v>
      </c>
      <c r="G50" s="150" t="s">
        <v>4</v>
      </c>
    </row>
    <row r="51" spans="1:10">
      <c r="A51" s="148"/>
      <c r="B51" s="160" t="s">
        <v>90</v>
      </c>
      <c r="C51" s="160" t="s">
        <v>91</v>
      </c>
      <c r="D51" s="146" t="s">
        <v>90</v>
      </c>
      <c r="E51" s="147" t="s">
        <v>91</v>
      </c>
      <c r="F51" s="151"/>
      <c r="G51" s="152"/>
    </row>
    <row r="52" spans="1:10">
      <c r="A52" s="20" t="s">
        <v>57</v>
      </c>
      <c r="B52" s="20">
        <v>0</v>
      </c>
      <c r="C52" s="20">
        <v>0</v>
      </c>
      <c r="D52" s="20">
        <v>11</v>
      </c>
      <c r="E52" s="20">
        <v>46</v>
      </c>
      <c r="F52" s="34">
        <f t="shared" ref="F52" si="11">(((C52+B52)/(E52+D52))-((1)))</f>
        <v>-1</v>
      </c>
      <c r="G52" s="35">
        <f t="shared" ref="G52" si="12">SUM(B52+C52)-(D52+E52)</f>
        <v>-57</v>
      </c>
    </row>
    <row r="53" spans="1:10">
      <c r="A53" s="22" t="s">
        <v>71</v>
      </c>
      <c r="B53" s="358">
        <f>SUM(B52:C52)</f>
        <v>0</v>
      </c>
      <c r="C53" s="358"/>
      <c r="D53" s="358">
        <f>SUM(D52:E52)</f>
        <v>57</v>
      </c>
      <c r="E53" s="358"/>
      <c r="F53" s="23">
        <f>SUM(B53-D53)/D53</f>
        <v>-1</v>
      </c>
      <c r="G53" s="24">
        <f>SUM(B53-D53)</f>
        <v>-57</v>
      </c>
    </row>
    <row r="54" spans="1:10">
      <c r="A54" s="25"/>
      <c r="B54" s="26"/>
      <c r="C54" s="26"/>
      <c r="D54" s="26"/>
      <c r="E54" s="26"/>
      <c r="F54" s="27"/>
      <c r="G54" s="28"/>
    </row>
    <row r="55" spans="1:10" ht="31.5" customHeight="1">
      <c r="A55" s="25"/>
      <c r="B55" s="26"/>
      <c r="C55" s="26"/>
      <c r="D55" s="26"/>
      <c r="E55" s="26"/>
      <c r="F55" s="27"/>
      <c r="G55" s="28"/>
    </row>
    <row r="56" spans="1:10">
      <c r="A56" s="343" t="s">
        <v>72</v>
      </c>
      <c r="B56" s="344"/>
      <c r="C56" s="344"/>
      <c r="D56" s="344"/>
      <c r="E56" s="344"/>
      <c r="F56" s="344"/>
      <c r="G56" s="345"/>
    </row>
    <row r="57" spans="1:10">
      <c r="A57" s="163" t="s">
        <v>2</v>
      </c>
      <c r="B57" s="346">
        <v>2026</v>
      </c>
      <c r="C57" s="347"/>
      <c r="D57" s="348">
        <v>2025</v>
      </c>
      <c r="E57" s="349"/>
      <c r="F57" s="350" t="s">
        <v>3</v>
      </c>
      <c r="G57" s="351" t="s">
        <v>4</v>
      </c>
    </row>
    <row r="58" spans="1:10">
      <c r="A58" s="161"/>
      <c r="B58" s="162" t="s">
        <v>90</v>
      </c>
      <c r="C58" s="162" t="s">
        <v>91</v>
      </c>
      <c r="D58" s="164" t="s">
        <v>90</v>
      </c>
      <c r="E58" s="165" t="s">
        <v>91</v>
      </c>
      <c r="F58" s="340"/>
      <c r="G58" s="352"/>
    </row>
    <row r="59" spans="1:10">
      <c r="A59" s="40" t="s">
        <v>73</v>
      </c>
      <c r="B59" s="41">
        <v>165728.95600000001</v>
      </c>
      <c r="C59" s="41">
        <v>60783.561000000002</v>
      </c>
      <c r="D59" s="41">
        <v>143814.576</v>
      </c>
      <c r="E59" s="41">
        <v>64333.609999999899</v>
      </c>
      <c r="F59" s="42">
        <f t="shared" ref="F59" si="13">(((C59+B59)/(E59+D59))-((1)))</f>
        <v>8.8227196945161568E-2</v>
      </c>
      <c r="G59" s="43">
        <f t="shared" ref="G59" si="14">SUM(B59+C59)-(D59+E59)</f>
        <v>18364.331000000093</v>
      </c>
    </row>
    <row r="60" spans="1:10">
      <c r="A60" s="17" t="s">
        <v>38</v>
      </c>
      <c r="B60" s="331">
        <f>SUM(B59+C59)</f>
        <v>226512.51699999999</v>
      </c>
      <c r="C60" s="332"/>
      <c r="D60" s="331">
        <f>SUM(D59+E59)</f>
        <v>208148.1859999999</v>
      </c>
      <c r="E60" s="332"/>
      <c r="F60" s="18">
        <f>SUM(B60-D60)/D60</f>
        <v>8.8227196945161471E-2</v>
      </c>
      <c r="G60" s="19">
        <f>SUM(B60-D60)</f>
        <v>18364.331000000093</v>
      </c>
    </row>
    <row r="61" spans="1:10">
      <c r="A61" s="31"/>
      <c r="B61" s="32"/>
      <c r="C61" s="32"/>
      <c r="D61" s="32"/>
      <c r="E61" s="32"/>
      <c r="F61" s="27"/>
      <c r="G61" s="33"/>
    </row>
    <row r="62" spans="1:10">
      <c r="A62" s="31"/>
      <c r="B62" s="32"/>
      <c r="C62" s="32"/>
      <c r="D62" s="32"/>
      <c r="E62" s="32"/>
      <c r="F62" s="27"/>
      <c r="G62" s="33"/>
    </row>
    <row r="63" spans="1:10">
      <c r="A63" s="334" t="s">
        <v>74</v>
      </c>
      <c r="B63" s="334"/>
      <c r="C63" s="334"/>
      <c r="D63" s="334"/>
      <c r="E63" s="334"/>
      <c r="F63" s="334"/>
      <c r="G63" s="334"/>
    </row>
    <row r="64" spans="1:10">
      <c r="A64" s="163" t="s">
        <v>2</v>
      </c>
      <c r="B64" s="335">
        <v>2026</v>
      </c>
      <c r="C64" s="336"/>
      <c r="D64" s="337">
        <v>2025</v>
      </c>
      <c r="E64" s="338"/>
      <c r="F64" s="339" t="s">
        <v>3</v>
      </c>
      <c r="G64" s="341" t="s">
        <v>4</v>
      </c>
      <c r="J64" s="142"/>
    </row>
    <row r="65" spans="1:13">
      <c r="A65" s="161"/>
      <c r="B65" s="162" t="s">
        <v>75</v>
      </c>
      <c r="C65" s="162" t="s">
        <v>76</v>
      </c>
      <c r="D65" s="164" t="s">
        <v>77</v>
      </c>
      <c r="E65" s="165" t="s">
        <v>76</v>
      </c>
      <c r="F65" s="340"/>
      <c r="G65" s="342"/>
      <c r="I65" s="143"/>
      <c r="J65" s="141"/>
      <c r="L65" s="143"/>
    </row>
    <row r="66" spans="1:13">
      <c r="A66" s="40" t="s">
        <v>78</v>
      </c>
      <c r="B66" s="41">
        <v>23008</v>
      </c>
      <c r="C66" s="41">
        <v>29702</v>
      </c>
      <c r="D66" s="41">
        <v>17554</v>
      </c>
      <c r="E66" s="41">
        <v>31553</v>
      </c>
      <c r="F66" s="42">
        <f t="shared" ref="F66" si="15">(((C66+B66)/(E66+D66))-((1)))</f>
        <v>7.3370395259331644E-2</v>
      </c>
      <c r="G66" s="43">
        <f t="shared" ref="G66" si="16">SUM(B66+C66)-(D66+E66)</f>
        <v>3603</v>
      </c>
      <c r="I66" s="143"/>
    </row>
    <row r="67" spans="1:13">
      <c r="A67" s="17" t="s">
        <v>47</v>
      </c>
      <c r="B67" s="331">
        <f>SUM(B66+C66)</f>
        <v>52710</v>
      </c>
      <c r="C67" s="332"/>
      <c r="D67" s="331">
        <f>SUM(D66+E66)</f>
        <v>49107</v>
      </c>
      <c r="E67" s="332"/>
      <c r="F67" s="18">
        <f>SUM(B67-D67)/D67</f>
        <v>7.3370395259331658E-2</v>
      </c>
      <c r="G67" s="19">
        <f>SUM(B67-D67)</f>
        <v>3603</v>
      </c>
      <c r="K67" s="141"/>
      <c r="M67" s="141"/>
    </row>
    <row r="68" spans="1:13">
      <c r="A68" s="31"/>
      <c r="B68" s="32"/>
      <c r="C68" s="32"/>
      <c r="D68" s="32"/>
      <c r="E68" s="32"/>
      <c r="F68" s="27"/>
      <c r="G68" s="33"/>
      <c r="J68" s="141"/>
      <c r="K68" s="141"/>
    </row>
    <row r="69" spans="1:13">
      <c r="A69" s="334" t="s">
        <v>79</v>
      </c>
      <c r="B69" s="334"/>
      <c r="C69" s="334"/>
      <c r="D69" s="334"/>
      <c r="E69" s="334"/>
      <c r="F69" s="334"/>
      <c r="G69" s="334"/>
      <c r="J69" s="141"/>
    </row>
    <row r="70" spans="1:13">
      <c r="A70" s="163" t="s">
        <v>2</v>
      </c>
      <c r="B70" s="335">
        <v>2026</v>
      </c>
      <c r="C70" s="336"/>
      <c r="D70" s="337">
        <v>2025</v>
      </c>
      <c r="E70" s="338"/>
      <c r="F70" s="339" t="s">
        <v>3</v>
      </c>
      <c r="G70" s="341" t="s">
        <v>4</v>
      </c>
      <c r="I70" s="143"/>
    </row>
    <row r="71" spans="1:13">
      <c r="A71" s="161"/>
      <c r="B71" s="162" t="s">
        <v>80</v>
      </c>
      <c r="C71" s="162" t="s">
        <v>81</v>
      </c>
      <c r="D71" s="164" t="s">
        <v>80</v>
      </c>
      <c r="E71" s="165" t="s">
        <v>81</v>
      </c>
      <c r="F71" s="340"/>
      <c r="G71" s="342"/>
    </row>
    <row r="72" spans="1:13">
      <c r="A72" s="40" t="s">
        <v>82</v>
      </c>
      <c r="B72" s="41">
        <v>7091</v>
      </c>
      <c r="C72" s="41">
        <v>7569</v>
      </c>
      <c r="D72" s="41">
        <v>6800</v>
      </c>
      <c r="E72" s="41">
        <v>7601</v>
      </c>
      <c r="F72" s="42">
        <f t="shared" ref="F72" si="17">(((C72+B72)/(E72+D72))-((1)))</f>
        <v>1.7984862162349735E-2</v>
      </c>
      <c r="G72" s="43">
        <f t="shared" ref="G72" si="18">SUM(B72+C72)-(D72+E72)</f>
        <v>259</v>
      </c>
    </row>
    <row r="73" spans="1:13">
      <c r="A73" s="17" t="s">
        <v>47</v>
      </c>
      <c r="B73" s="331">
        <f>SUM(B72+C72)</f>
        <v>14660</v>
      </c>
      <c r="C73" s="332"/>
      <c r="D73" s="331">
        <f>SUM(D72+E72)</f>
        <v>14401</v>
      </c>
      <c r="E73" s="332"/>
      <c r="F73" s="18">
        <f>SUM(B73-D73)/D73</f>
        <v>1.7984862162349836E-2</v>
      </c>
      <c r="G73" s="19">
        <f>SUM(B73-D73)</f>
        <v>259</v>
      </c>
      <c r="M73" s="141"/>
    </row>
    <row r="74" spans="1:13">
      <c r="A74" s="323" t="s">
        <v>83</v>
      </c>
      <c r="B74" s="323"/>
      <c r="C74" s="323"/>
      <c r="D74" s="323"/>
      <c r="E74" s="323"/>
      <c r="F74" s="323"/>
      <c r="G74" s="323"/>
      <c r="J74" s="142"/>
      <c r="K74" s="143"/>
    </row>
    <row r="75" spans="1:13">
      <c r="A75" s="31"/>
      <c r="B75" s="32"/>
      <c r="C75" s="32"/>
      <c r="D75" s="32"/>
      <c r="E75" s="32"/>
      <c r="F75" s="27"/>
      <c r="G75" s="33"/>
      <c r="J75" s="142"/>
      <c r="K75" s="142"/>
      <c r="M75" s="141"/>
    </row>
    <row r="76" spans="1:13">
      <c r="A76" s="329" t="s">
        <v>84</v>
      </c>
      <c r="B76" s="329"/>
      <c r="C76" s="329"/>
      <c r="D76" s="329"/>
      <c r="E76" s="329"/>
      <c r="F76" s="329"/>
      <c r="G76" s="329"/>
      <c r="J76" s="142"/>
      <c r="K76" s="142"/>
    </row>
    <row r="77" spans="1:13">
      <c r="A77" s="165" t="s">
        <v>2</v>
      </c>
      <c r="B77" s="330">
        <v>2026</v>
      </c>
      <c r="C77" s="330"/>
      <c r="D77" s="329">
        <v>2025</v>
      </c>
      <c r="E77" s="329"/>
      <c r="F77" s="330" t="s">
        <v>3</v>
      </c>
      <c r="G77" s="333" t="s">
        <v>4</v>
      </c>
      <c r="J77" s="142"/>
      <c r="K77" s="142"/>
    </row>
    <row r="78" spans="1:13">
      <c r="A78" s="165"/>
      <c r="B78" s="175" t="s">
        <v>80</v>
      </c>
      <c r="C78" s="175" t="s">
        <v>81</v>
      </c>
      <c r="D78" s="175" t="s">
        <v>80</v>
      </c>
      <c r="E78" s="165" t="s">
        <v>81</v>
      </c>
      <c r="F78" s="330"/>
      <c r="G78" s="333"/>
      <c r="J78" s="142"/>
      <c r="K78" s="142"/>
      <c r="L78" s="143"/>
      <c r="M78" s="143"/>
    </row>
    <row r="79" spans="1:13">
      <c r="A79" s="171" t="s">
        <v>85</v>
      </c>
      <c r="B79" s="172">
        <v>356</v>
      </c>
      <c r="C79" s="172">
        <v>896</v>
      </c>
      <c r="D79" s="172">
        <v>262</v>
      </c>
      <c r="E79" s="172">
        <v>421</v>
      </c>
      <c r="F79" s="173">
        <f t="shared" ref="F79" si="19">(((C79+B79)/(E79+D79))-((1)))</f>
        <v>0.83308931185944357</v>
      </c>
      <c r="G79" s="174">
        <f t="shared" ref="G79" si="20">SUM(B79+C79)-(D79+E79)</f>
        <v>569</v>
      </c>
      <c r="J79" s="142"/>
      <c r="K79" s="142"/>
    </row>
    <row r="80" spans="1:13">
      <c r="A80" s="17" t="s">
        <v>47</v>
      </c>
      <c r="B80" s="331">
        <f>SUM(B79+C79)</f>
        <v>1252</v>
      </c>
      <c r="C80" s="332"/>
      <c r="D80" s="331">
        <f>SUM(D79+E79)</f>
        <v>683</v>
      </c>
      <c r="E80" s="332"/>
      <c r="F80" s="18">
        <f>SUM(B80-D80)/D80</f>
        <v>0.83308931185944368</v>
      </c>
      <c r="G80" s="19">
        <f>SUM(B80-D80)</f>
        <v>569</v>
      </c>
      <c r="J80" s="142"/>
      <c r="K80" s="142"/>
    </row>
    <row r="81" spans="1:9">
      <c r="A81" s="323" t="s">
        <v>86</v>
      </c>
      <c r="B81" s="323"/>
      <c r="C81" s="323"/>
      <c r="D81" s="323"/>
      <c r="E81" s="323"/>
      <c r="F81" s="323"/>
      <c r="G81" s="323"/>
    </row>
    <row r="82" spans="1:9">
      <c r="A82" s="31"/>
      <c r="B82" s="32"/>
      <c r="C82" s="32"/>
      <c r="D82" s="32"/>
      <c r="E82" s="32"/>
      <c r="F82" s="27"/>
      <c r="G82" s="33"/>
      <c r="I82" s="143"/>
    </row>
    <row r="83" spans="1:9">
      <c r="A83" s="324" t="s">
        <v>1</v>
      </c>
      <c r="B83" s="324"/>
      <c r="C83" s="324"/>
      <c r="D83" s="324"/>
      <c r="E83" s="324"/>
      <c r="F83" s="324"/>
      <c r="G83" s="324"/>
    </row>
    <row r="84" spans="1:9">
      <c r="A84" s="192" t="s">
        <v>2</v>
      </c>
      <c r="B84" s="325">
        <v>2026</v>
      </c>
      <c r="C84" s="325"/>
      <c r="D84" s="324">
        <v>2025</v>
      </c>
      <c r="E84" s="324"/>
      <c r="F84" s="325" t="s">
        <v>3</v>
      </c>
      <c r="G84" s="328" t="s">
        <v>4</v>
      </c>
    </row>
    <row r="85" spans="1:9">
      <c r="A85" s="192"/>
      <c r="B85" s="193" t="s">
        <v>90</v>
      </c>
      <c r="C85" s="193" t="s">
        <v>91</v>
      </c>
      <c r="D85" s="193" t="s">
        <v>90</v>
      </c>
      <c r="E85" s="192" t="s">
        <v>91</v>
      </c>
      <c r="F85" s="325"/>
      <c r="G85" s="328"/>
    </row>
    <row r="86" spans="1:9">
      <c r="A86" s="45" t="s">
        <v>6</v>
      </c>
      <c r="B86" s="46">
        <v>265425.86</v>
      </c>
      <c r="C86" s="47">
        <v>0</v>
      </c>
      <c r="D86" s="46">
        <v>261901.84</v>
      </c>
      <c r="E86" s="47">
        <v>0</v>
      </c>
      <c r="F86" s="34">
        <f t="shared" ref="F86:F97" si="21">(((C86+B86)/(E86+D86))-((1)))</f>
        <v>1.3455499205351051E-2</v>
      </c>
      <c r="G86" s="35">
        <f t="shared" ref="G86:G97" si="22">SUM(B86+C86)-(D86+E86)</f>
        <v>3524.0199999999895</v>
      </c>
    </row>
    <row r="87" spans="1:9">
      <c r="A87" s="5" t="s">
        <v>8</v>
      </c>
      <c r="B87" s="6">
        <v>146546.98499999999</v>
      </c>
      <c r="C87" s="6">
        <v>0</v>
      </c>
      <c r="D87" s="6">
        <v>123604.30100000001</v>
      </c>
      <c r="E87" s="6">
        <v>0</v>
      </c>
      <c r="F87" s="34">
        <f t="shared" si="21"/>
        <v>0.18561396176658906</v>
      </c>
      <c r="G87" s="35">
        <f t="shared" si="22"/>
        <v>22942.683999999979</v>
      </c>
    </row>
    <row r="88" spans="1:9">
      <c r="A88" s="1" t="s">
        <v>10</v>
      </c>
      <c r="B88" s="2">
        <v>177608.15100000001</v>
      </c>
      <c r="C88" s="6">
        <v>0</v>
      </c>
      <c r="D88" s="2">
        <v>115797.61500000001</v>
      </c>
      <c r="E88" s="6">
        <v>0</v>
      </c>
      <c r="F88" s="34">
        <f t="shared" si="21"/>
        <v>0.53378073460321263</v>
      </c>
      <c r="G88" s="35">
        <f t="shared" si="22"/>
        <v>61810.536000000007</v>
      </c>
    </row>
    <row r="89" spans="1:9">
      <c r="A89" s="1" t="s">
        <v>12</v>
      </c>
      <c r="B89" s="2">
        <v>145486.31399999899</v>
      </c>
      <c r="C89" s="6">
        <v>0</v>
      </c>
      <c r="D89" s="2">
        <v>163197.91199999899</v>
      </c>
      <c r="E89" s="6">
        <v>0</v>
      </c>
      <c r="F89" s="34">
        <f t="shared" si="21"/>
        <v>-0.10852833705372478</v>
      </c>
      <c r="G89" s="35">
        <f t="shared" si="22"/>
        <v>-17711.597999999998</v>
      </c>
    </row>
    <row r="90" spans="1:9">
      <c r="A90" s="1" t="s">
        <v>14</v>
      </c>
      <c r="B90" s="2">
        <v>33165.019999999997</v>
      </c>
      <c r="C90" s="6">
        <v>0</v>
      </c>
      <c r="D90" s="2">
        <v>2604.8000000000002</v>
      </c>
      <c r="E90" s="6">
        <v>0</v>
      </c>
      <c r="F90" s="34">
        <f t="shared" si="21"/>
        <v>11.732271191646189</v>
      </c>
      <c r="G90" s="35">
        <f t="shared" si="22"/>
        <v>30560.219999999998</v>
      </c>
    </row>
    <row r="91" spans="1:9">
      <c r="A91" s="1" t="s">
        <v>16</v>
      </c>
      <c r="B91" s="2">
        <v>0</v>
      </c>
      <c r="C91" s="6">
        <v>0</v>
      </c>
      <c r="D91" s="2">
        <v>0</v>
      </c>
      <c r="E91" s="6">
        <v>5074.53</v>
      </c>
      <c r="F91" s="34">
        <f t="shared" si="21"/>
        <v>-1</v>
      </c>
      <c r="G91" s="35">
        <f t="shared" si="22"/>
        <v>-5074.53</v>
      </c>
    </row>
    <row r="92" spans="1:9">
      <c r="A92" s="1" t="s">
        <v>17</v>
      </c>
      <c r="B92" s="2">
        <v>0</v>
      </c>
      <c r="C92" s="6">
        <v>0</v>
      </c>
      <c r="D92" s="2">
        <v>0</v>
      </c>
      <c r="E92" s="6">
        <v>0</v>
      </c>
      <c r="F92" s="34">
        <v>0</v>
      </c>
      <c r="G92" s="35">
        <f t="shared" si="22"/>
        <v>0</v>
      </c>
    </row>
    <row r="93" spans="1:9">
      <c r="A93" s="1" t="s">
        <v>19</v>
      </c>
      <c r="B93" s="2">
        <v>1997.768</v>
      </c>
      <c r="C93" s="6">
        <v>0</v>
      </c>
      <c r="D93" s="2">
        <v>0</v>
      </c>
      <c r="E93" s="6">
        <v>0</v>
      </c>
      <c r="F93" s="34">
        <v>1</v>
      </c>
      <c r="G93" s="35">
        <f t="shared" si="22"/>
        <v>1997.768</v>
      </c>
    </row>
    <row r="94" spans="1:9">
      <c r="A94" s="1" t="s">
        <v>89</v>
      </c>
      <c r="B94" s="2">
        <v>0</v>
      </c>
      <c r="C94" s="6">
        <v>0</v>
      </c>
      <c r="D94" s="2">
        <v>0</v>
      </c>
      <c r="E94" s="6">
        <v>0</v>
      </c>
      <c r="F94" s="34">
        <v>0</v>
      </c>
      <c r="G94" s="35">
        <f t="shared" si="22"/>
        <v>0</v>
      </c>
    </row>
    <row r="95" spans="1:9">
      <c r="A95" s="1" t="s">
        <v>20</v>
      </c>
      <c r="B95" s="2">
        <v>0</v>
      </c>
      <c r="C95" s="6">
        <v>0</v>
      </c>
      <c r="D95" s="2">
        <v>0</v>
      </c>
      <c r="E95" s="6">
        <v>0</v>
      </c>
      <c r="F95" s="34">
        <v>0</v>
      </c>
      <c r="G95" s="35">
        <f t="shared" si="22"/>
        <v>0</v>
      </c>
    </row>
    <row r="96" spans="1:9">
      <c r="A96" s="1" t="s">
        <v>87</v>
      </c>
      <c r="B96" s="2">
        <v>0</v>
      </c>
      <c r="C96" s="6">
        <v>0</v>
      </c>
      <c r="D96" s="2">
        <v>0</v>
      </c>
      <c r="E96" s="6">
        <v>0</v>
      </c>
      <c r="F96" s="34">
        <v>0</v>
      </c>
      <c r="G96" s="35">
        <f t="shared" si="22"/>
        <v>0</v>
      </c>
    </row>
    <row r="97" spans="1:7" ht="15.75">
      <c r="A97" s="15" t="s">
        <v>47</v>
      </c>
      <c r="B97" s="16">
        <f>SUM(B86:B96)</f>
        <v>770230.09799999907</v>
      </c>
      <c r="C97" s="16">
        <f>SUM(C86:C96)</f>
        <v>0</v>
      </c>
      <c r="D97" s="16">
        <f>SUM(D86:D96)</f>
        <v>667106.46799999906</v>
      </c>
      <c r="E97" s="16">
        <f>SUM(E86:E96)</f>
        <v>5074.53</v>
      </c>
      <c r="F97" s="34">
        <f t="shared" si="21"/>
        <v>0.14586711063200886</v>
      </c>
      <c r="G97" s="35">
        <f t="shared" si="22"/>
        <v>98049.099999999977</v>
      </c>
    </row>
    <row r="98" spans="1:7" ht="15.75">
      <c r="A98" s="48" t="s">
        <v>23</v>
      </c>
      <c r="B98" s="326">
        <f>SUM(B97+C97)</f>
        <v>770230.09799999907</v>
      </c>
      <c r="C98" s="327"/>
      <c r="D98" s="326">
        <f>SUM(D97+E97)</f>
        <v>672180.99799999909</v>
      </c>
      <c r="E98" s="327"/>
      <c r="F98" s="49">
        <f>SUM(B98-D98)/D98</f>
        <v>0.14586711063200883</v>
      </c>
      <c r="G98" s="50">
        <f>SUM(B98-D98)</f>
        <v>98049.099999999977</v>
      </c>
    </row>
  </sheetData>
  <mergeCells count="72">
    <mergeCell ref="A1:G1"/>
    <mergeCell ref="A2:G2"/>
    <mergeCell ref="B3:C3"/>
    <mergeCell ref="D3:E3"/>
    <mergeCell ref="B11:C11"/>
    <mergeCell ref="D11:E11"/>
    <mergeCell ref="A13:G13"/>
    <mergeCell ref="B14:C14"/>
    <mergeCell ref="D14:E14"/>
    <mergeCell ref="B29:C29"/>
    <mergeCell ref="D29:E29"/>
    <mergeCell ref="A31:G31"/>
    <mergeCell ref="B32:C32"/>
    <mergeCell ref="D32:E32"/>
    <mergeCell ref="B35:C35"/>
    <mergeCell ref="D35:E35"/>
    <mergeCell ref="F32:F33"/>
    <mergeCell ref="G32:G33"/>
    <mergeCell ref="A37:G37"/>
    <mergeCell ref="B38:C38"/>
    <mergeCell ref="D38:E38"/>
    <mergeCell ref="B41:C41"/>
    <mergeCell ref="D41:E41"/>
    <mergeCell ref="F38:F39"/>
    <mergeCell ref="G38:G39"/>
    <mergeCell ref="A43:G43"/>
    <mergeCell ref="B44:C44"/>
    <mergeCell ref="D44:E44"/>
    <mergeCell ref="B47:C47"/>
    <mergeCell ref="D47:E47"/>
    <mergeCell ref="A49:G49"/>
    <mergeCell ref="B50:C50"/>
    <mergeCell ref="D50:E50"/>
    <mergeCell ref="B53:C53"/>
    <mergeCell ref="D53:E53"/>
    <mergeCell ref="A56:G56"/>
    <mergeCell ref="B57:C57"/>
    <mergeCell ref="D57:E57"/>
    <mergeCell ref="B60:C60"/>
    <mergeCell ref="D60:E60"/>
    <mergeCell ref="F57:F58"/>
    <mergeCell ref="G57:G58"/>
    <mergeCell ref="A63:G63"/>
    <mergeCell ref="B64:C64"/>
    <mergeCell ref="D64:E64"/>
    <mergeCell ref="B67:C67"/>
    <mergeCell ref="D67:E67"/>
    <mergeCell ref="F64:F65"/>
    <mergeCell ref="G64:G65"/>
    <mergeCell ref="A69:G69"/>
    <mergeCell ref="B70:C70"/>
    <mergeCell ref="D70:E70"/>
    <mergeCell ref="B73:C73"/>
    <mergeCell ref="D73:E73"/>
    <mergeCell ref="F70:F71"/>
    <mergeCell ref="G70:G71"/>
    <mergeCell ref="A74:G74"/>
    <mergeCell ref="A76:G76"/>
    <mergeCell ref="B77:C77"/>
    <mergeCell ref="D77:E77"/>
    <mergeCell ref="B80:C80"/>
    <mergeCell ref="D80:E80"/>
    <mergeCell ref="F77:F78"/>
    <mergeCell ref="G77:G78"/>
    <mergeCell ref="A81:G81"/>
    <mergeCell ref="A83:G83"/>
    <mergeCell ref="B84:C84"/>
    <mergeCell ref="D84:E84"/>
    <mergeCell ref="B98:C98"/>
    <mergeCell ref="D98:E98"/>
    <mergeCell ref="F84:F85"/>
    <mergeCell ref="G84:G85"/>
  </mergeCells>
  <pageMargins left="0.7" right="0.7" top="0.75" bottom="0.75" header="0.3" footer="0.3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5"/>
  <sheetViews>
    <sheetView rightToLeft="1" topLeftCell="A19" zoomScaleNormal="100" workbookViewId="0">
      <selection activeCell="J29" sqref="J29"/>
    </sheetView>
  </sheetViews>
  <sheetFormatPr defaultColWidth="9" defaultRowHeight="15"/>
  <cols>
    <col min="1" max="1" width="9" style="203"/>
    <col min="2" max="2" width="20.42578125" style="203" customWidth="1"/>
    <col min="3" max="3" width="12.28515625" style="203" bestFit="1" customWidth="1"/>
    <col min="4" max="4" width="10.140625" style="203" bestFit="1" customWidth="1"/>
    <col min="5" max="5" width="11.28515625" style="205" customWidth="1"/>
    <col min="6" max="6" width="12.140625" style="207" bestFit="1" customWidth="1"/>
    <col min="7" max="7" width="5" style="206" customWidth="1"/>
    <col min="8" max="8" width="21" style="206" customWidth="1"/>
    <col min="9" max="9" width="13.28515625" style="205" customWidth="1"/>
    <col min="10" max="10" width="11.28515625" style="203" customWidth="1"/>
    <col min="11" max="11" width="9.7109375" style="205" bestFit="1" customWidth="1"/>
    <col min="12" max="12" width="14.7109375" style="204" customWidth="1"/>
    <col min="13" max="14" width="9" style="203"/>
    <col min="15" max="15" width="10" style="203" bestFit="1" customWidth="1"/>
    <col min="16" max="16384" width="9" style="203"/>
  </cols>
  <sheetData>
    <row r="1" spans="2:18" ht="40.5" customHeight="1">
      <c r="B1" s="289"/>
      <c r="C1" s="289"/>
      <c r="D1" s="289"/>
      <c r="E1" s="259"/>
      <c r="F1" s="291"/>
      <c r="G1" s="208"/>
      <c r="H1" s="208"/>
      <c r="I1" s="259"/>
      <c r="J1" s="289"/>
      <c r="K1" s="259"/>
      <c r="L1" s="288"/>
    </row>
    <row r="2" spans="2:18">
      <c r="B2" s="289"/>
      <c r="C2" s="289"/>
      <c r="D2" s="289"/>
      <c r="E2" s="259"/>
      <c r="F2" s="290"/>
      <c r="G2" s="208"/>
      <c r="H2" s="208"/>
      <c r="I2" s="259"/>
      <c r="J2" s="289"/>
      <c r="K2" s="259"/>
      <c r="L2" s="288"/>
    </row>
    <row r="3" spans="2:18" ht="10.5" customHeight="1">
      <c r="B3" s="289"/>
      <c r="C3" s="289"/>
      <c r="D3" s="289"/>
      <c r="E3" s="259"/>
      <c r="F3" s="290"/>
      <c r="G3" s="208"/>
      <c r="H3" s="208"/>
      <c r="I3" s="259"/>
      <c r="J3" s="289"/>
      <c r="K3" s="259"/>
      <c r="L3" s="288"/>
    </row>
    <row r="4" spans="2:18" ht="15" customHeight="1">
      <c r="B4" s="378" t="s">
        <v>0</v>
      </c>
      <c r="C4" s="379"/>
      <c r="D4" s="379"/>
      <c r="E4" s="379"/>
      <c r="F4" s="380"/>
      <c r="G4" s="208"/>
      <c r="H4" s="381" t="s">
        <v>1</v>
      </c>
      <c r="I4" s="382"/>
      <c r="J4" s="382"/>
      <c r="K4" s="382"/>
      <c r="L4" s="383"/>
    </row>
    <row r="5" spans="2:18" ht="18" customHeight="1">
      <c r="B5" s="224" t="s">
        <v>2</v>
      </c>
      <c r="C5" s="224">
        <v>2025</v>
      </c>
      <c r="D5" s="224">
        <v>2026</v>
      </c>
      <c r="E5" s="223" t="s">
        <v>3</v>
      </c>
      <c r="F5" s="222" t="s">
        <v>4</v>
      </c>
      <c r="G5" s="208"/>
      <c r="H5" s="287" t="s">
        <v>2</v>
      </c>
      <c r="I5" s="286">
        <v>2025</v>
      </c>
      <c r="J5" s="287">
        <v>2026</v>
      </c>
      <c r="K5" s="286" t="s">
        <v>3</v>
      </c>
      <c r="L5" s="285" t="s">
        <v>4</v>
      </c>
    </row>
    <row r="6" spans="2:18">
      <c r="B6" s="213" t="s">
        <v>5</v>
      </c>
      <c r="C6" s="211">
        <f>SUM('صادر وارد شهرية  (2)'!D4+'صادر وارد شهرية  (2)'!E4)</f>
        <v>174692</v>
      </c>
      <c r="D6" s="211">
        <f>SUM('صادر وارد شهرية  (2)'!B4+'صادر وارد شهرية  (2)'!C4)</f>
        <v>71781</v>
      </c>
      <c r="E6" s="210">
        <f>SUM(D6-C6)/C6</f>
        <v>-0.58909967256657436</v>
      </c>
      <c r="F6" s="209">
        <f t="shared" ref="F6:F11" si="0">SUM(D6-C6)</f>
        <v>-102911</v>
      </c>
      <c r="G6" s="208"/>
      <c r="H6" s="284" t="s">
        <v>6</v>
      </c>
      <c r="I6" s="283">
        <f>SUM('صادر وارد شهرية  (2)'!D83+'صادر وارد شهرية  (2)'!E83)</f>
        <v>133739.73000000001</v>
      </c>
      <c r="J6" s="282">
        <f>SUM('صادر وارد شهرية  (2)'!B83+'صادر وارد شهرية  (2)'!C83)</f>
        <v>134275.41</v>
      </c>
      <c r="K6" s="271">
        <f>SUM(J6-I6)/I6</f>
        <v>4.0053916663357475E-3</v>
      </c>
      <c r="L6" s="281">
        <f t="shared" ref="L6:L17" si="1">SUM(J6-I6)</f>
        <v>535.67999999999302</v>
      </c>
    </row>
    <row r="7" spans="2:18">
      <c r="B7" s="280" t="s">
        <v>7</v>
      </c>
      <c r="C7" s="211">
        <f>SUM('صادر وارد شهرية  (2)'!D5+'صادر وارد شهرية  (2)'!E5)</f>
        <v>62797</v>
      </c>
      <c r="D7" s="211">
        <f>SUM('صادر وارد شهرية  (2)'!B5+'صادر وارد شهرية  (2)'!C5)</f>
        <v>151872</v>
      </c>
      <c r="E7" s="210">
        <f>SUM(D7-C7)/C7</f>
        <v>1.4184594805484338</v>
      </c>
      <c r="F7" s="260">
        <f t="shared" si="0"/>
        <v>89075</v>
      </c>
      <c r="G7" s="208"/>
      <c r="H7" s="280" t="s">
        <v>8</v>
      </c>
      <c r="I7" s="283">
        <f>SUM('صادر وارد شهرية  (2)'!D84+'صادر وارد شهرية  (2)'!E84)</f>
        <v>58452.838000000003</v>
      </c>
      <c r="J7" s="282">
        <f>SUM('صادر وارد شهرية  (2)'!B84+'صادر وارد شهرية  (2)'!C84)</f>
        <v>95183.027000000002</v>
      </c>
      <c r="K7" s="271">
        <f>SUM(J7-I7)/I7</f>
        <v>0.62837306547887373</v>
      </c>
      <c r="L7" s="260">
        <f t="shared" si="1"/>
        <v>36730.188999999998</v>
      </c>
    </row>
    <row r="8" spans="2:18">
      <c r="B8" s="280" t="s">
        <v>9</v>
      </c>
      <c r="C8" s="211">
        <f>SUM('صادر وارد شهرية  (2)'!D6+'صادر وارد شهرية  (2)'!E6)</f>
        <v>70674</v>
      </c>
      <c r="D8" s="211">
        <f>SUM('صادر وارد شهرية  (2)'!B6+'صادر وارد شهرية  (2)'!C6)</f>
        <v>0</v>
      </c>
      <c r="E8" s="210">
        <f>SUM(D8-C8)/C8</f>
        <v>-1</v>
      </c>
      <c r="F8" s="260">
        <f t="shared" si="0"/>
        <v>-70674</v>
      </c>
      <c r="G8" s="208"/>
      <c r="H8" s="213" t="s">
        <v>10</v>
      </c>
      <c r="I8" s="283">
        <f>SUM('صادر وارد شهرية  (2)'!D85+'صادر وارد شهرية  (2)'!E85)</f>
        <v>75747.568999999901</v>
      </c>
      <c r="J8" s="282">
        <f>SUM('صادر وارد شهرية  (2)'!B85+'صادر وارد شهرية  (2)'!C85)</f>
        <v>43145.82</v>
      </c>
      <c r="K8" s="271">
        <f>SUM(J8-I8)/I8</f>
        <v>-0.43039993798348752</v>
      </c>
      <c r="L8" s="209">
        <f t="shared" si="1"/>
        <v>-32601.748999999902</v>
      </c>
    </row>
    <row r="9" spans="2:18">
      <c r="B9" s="213" t="s">
        <v>11</v>
      </c>
      <c r="C9" s="211">
        <f>SUM('صادر وارد شهرية  (2)'!D7+'صادر وارد شهرية  (2)'!E7)</f>
        <v>67746</v>
      </c>
      <c r="D9" s="211">
        <f>SUM('صادر وارد شهرية  (2)'!B7+'صادر وارد شهرية  (2)'!C7)</f>
        <v>55318</v>
      </c>
      <c r="E9" s="210">
        <f t="shared" ref="E9:E10" si="2">SUM(D9-C9)/C9</f>
        <v>-0.18344994538422932</v>
      </c>
      <c r="F9" s="209">
        <f t="shared" si="0"/>
        <v>-12428</v>
      </c>
      <c r="G9" s="208"/>
      <c r="H9" s="213" t="s">
        <v>12</v>
      </c>
      <c r="I9" s="283">
        <f>SUM('صادر وارد شهرية  (2)'!D86+'صادر وارد شهرية  (2)'!E86)</f>
        <v>83147.3299999999</v>
      </c>
      <c r="J9" s="282">
        <f>SUM('صادر وارد شهرية  (2)'!B86+'صادر وارد شهرية  (2)'!C86)</f>
        <v>69457.760999999999</v>
      </c>
      <c r="K9" s="271">
        <f>SUM(J9-I9)/I9</f>
        <v>-0.16464231623552936</v>
      </c>
      <c r="L9" s="209">
        <f t="shared" si="1"/>
        <v>-13689.568999999901</v>
      </c>
      <c r="O9" s="241"/>
    </row>
    <row r="10" spans="2:18">
      <c r="B10" s="213" t="s">
        <v>13</v>
      </c>
      <c r="C10" s="211">
        <f>SUM('صادر وارد شهرية  (2)'!D8+'صادر وارد شهرية  (2)'!E8)</f>
        <v>0</v>
      </c>
      <c r="D10" s="211">
        <f>SUM('صادر وارد شهرية  (2)'!B8+'صادر وارد شهرية  (2)'!C8)</f>
        <v>6375</v>
      </c>
      <c r="E10" s="210" t="e">
        <f t="shared" si="2"/>
        <v>#DIV/0!</v>
      </c>
      <c r="F10" s="209">
        <f t="shared" si="0"/>
        <v>6375</v>
      </c>
      <c r="G10" s="208"/>
      <c r="H10" s="213" t="s">
        <v>14</v>
      </c>
      <c r="I10" s="283">
        <f>SUM('صادر وارد شهرية  (2)'!D87+'صادر وارد شهرية  (2)'!E87)</f>
        <v>2604.8000000000002</v>
      </c>
      <c r="J10" s="282">
        <f>SUM('صادر وارد شهرية  (2)'!B87+'صادر وارد شهرية  (2)'!C87)</f>
        <v>29008.69</v>
      </c>
      <c r="K10" s="271">
        <f>SUM(J10-I10)/I10</f>
        <v>10.136628531941032</v>
      </c>
      <c r="L10" s="209">
        <f t="shared" si="1"/>
        <v>26403.89</v>
      </c>
      <c r="O10" s="241"/>
      <c r="P10" s="241"/>
      <c r="Q10" s="241"/>
      <c r="R10" s="241"/>
    </row>
    <row r="11" spans="2:18">
      <c r="B11" s="279" t="s">
        <v>15</v>
      </c>
      <c r="C11" s="278">
        <f>SUM(C6:C10)</f>
        <v>375909</v>
      </c>
      <c r="D11" s="278">
        <f>SUM(D6:D10)</f>
        <v>285346</v>
      </c>
      <c r="E11" s="277">
        <f>SUM(D11-C11)/C11</f>
        <v>-0.24091734967771455</v>
      </c>
      <c r="F11" s="276">
        <f t="shared" si="0"/>
        <v>-90563</v>
      </c>
      <c r="G11" s="208"/>
      <c r="H11" s="213" t="s">
        <v>16</v>
      </c>
      <c r="I11" s="283">
        <f>SUM('صادر وارد شهرية  (2)'!D88+'صادر وارد شهرية  (2)'!E88)</f>
        <v>0</v>
      </c>
      <c r="J11" s="282">
        <f>SUM('صادر وارد شهرية  (2)'!B88+'صادر وارد شهرية  (2)'!C88)</f>
        <v>0</v>
      </c>
      <c r="K11" s="271">
        <v>0</v>
      </c>
      <c r="L11" s="209">
        <f t="shared" si="1"/>
        <v>0</v>
      </c>
      <c r="O11" s="241"/>
      <c r="P11" s="241"/>
      <c r="Q11" s="241"/>
      <c r="R11" s="241"/>
    </row>
    <row r="12" spans="2:18">
      <c r="B12" s="275"/>
      <c r="C12" s="274"/>
      <c r="D12" s="274"/>
      <c r="E12" s="273"/>
      <c r="F12" s="272"/>
      <c r="G12" s="208"/>
      <c r="H12" s="213" t="s">
        <v>89</v>
      </c>
      <c r="I12" s="283">
        <f>SUM('صادر وارد شهرية  (2)'!D89+'صادر وارد شهرية  (2)'!E89)</f>
        <v>0</v>
      </c>
      <c r="J12" s="282">
        <f>SUM('صادر وارد شهرية  (2)'!B89+'صادر وارد شهرية  (2)'!C89)</f>
        <v>0</v>
      </c>
      <c r="K12" s="271">
        <v>0</v>
      </c>
      <c r="L12" s="209">
        <f t="shared" si="1"/>
        <v>0</v>
      </c>
      <c r="O12" s="241"/>
      <c r="P12" s="241"/>
      <c r="Q12" s="241"/>
      <c r="R12" s="241"/>
    </row>
    <row r="13" spans="2:18">
      <c r="G13" s="208"/>
      <c r="H13" s="213" t="s">
        <v>17</v>
      </c>
      <c r="I13" s="283">
        <f>SUM('صادر وارد شهرية  (2)'!D90+'صادر وارد شهرية  (2)'!E90)</f>
        <v>0</v>
      </c>
      <c r="J13" s="282">
        <f>SUM('صادر وارد شهرية  (2)'!B90+'صادر وارد شهرية  (2)'!C90)</f>
        <v>0</v>
      </c>
      <c r="K13" s="271">
        <v>0</v>
      </c>
      <c r="L13" s="209">
        <f t="shared" si="1"/>
        <v>0</v>
      </c>
      <c r="O13" s="242"/>
      <c r="P13" s="241"/>
      <c r="Q13" s="241"/>
      <c r="R13" s="241"/>
    </row>
    <row r="14" spans="2:18">
      <c r="B14" s="378" t="s">
        <v>18</v>
      </c>
      <c r="C14" s="379"/>
      <c r="D14" s="379"/>
      <c r="E14" s="379"/>
      <c r="F14" s="380"/>
      <c r="G14" s="208"/>
      <c r="H14" s="213" t="s">
        <v>19</v>
      </c>
      <c r="I14" s="283">
        <f>SUM('صادر وارد شهرية  (2)'!D91+'صادر وارد شهرية  (2)'!E91)</f>
        <v>0</v>
      </c>
      <c r="J14" s="282">
        <f>SUM('صادر وارد شهرية  (2)'!B91+'صادر وارد شهرية  (2)'!C91)</f>
        <v>0</v>
      </c>
      <c r="K14" s="271">
        <v>0</v>
      </c>
      <c r="L14" s="209">
        <f t="shared" si="1"/>
        <v>0</v>
      </c>
      <c r="N14" s="236"/>
      <c r="O14" s="241"/>
      <c r="P14" s="241"/>
      <c r="Q14" s="241"/>
      <c r="R14" s="241"/>
    </row>
    <row r="15" spans="2:18">
      <c r="B15" s="224" t="s">
        <v>2</v>
      </c>
      <c r="C15" s="224">
        <v>2025</v>
      </c>
      <c r="D15" s="224">
        <v>2026</v>
      </c>
      <c r="E15" s="223" t="s">
        <v>3</v>
      </c>
      <c r="F15" s="222" t="s">
        <v>4</v>
      </c>
      <c r="G15" s="208"/>
      <c r="H15" s="213" t="s">
        <v>20</v>
      </c>
      <c r="I15" s="283">
        <f>SUM('صادر وارد شهرية  (2)'!D92+'صادر وارد شهرية  (2)'!E92)</f>
        <v>0</v>
      </c>
      <c r="J15" s="282">
        <f>SUM('صادر وارد شهرية  (2)'!B92+'صادر وارد شهرية  (2)'!C92)</f>
        <v>0</v>
      </c>
      <c r="K15" s="271">
        <v>0</v>
      </c>
      <c r="L15" s="209">
        <f t="shared" si="1"/>
        <v>0</v>
      </c>
      <c r="O15" s="242"/>
      <c r="P15" s="241"/>
      <c r="Q15" s="241"/>
      <c r="R15" s="241"/>
    </row>
    <row r="16" spans="2:18">
      <c r="B16" s="213" t="s">
        <v>21</v>
      </c>
      <c r="C16" s="211">
        <f>SUM('صادر وارد شهرية  (2)'!D15+'صادر وارد شهرية  (2)'!E15)</f>
        <v>71353</v>
      </c>
      <c r="D16" s="211">
        <f>SUM('صادر وارد شهرية  (2)'!B15+'صادر وارد شهرية  (2)'!C15)</f>
        <v>76214</v>
      </c>
      <c r="E16" s="210">
        <f>SUM(D16-C16)/C16</f>
        <v>6.8126077389878498E-2</v>
      </c>
      <c r="F16" s="209">
        <f t="shared" ref="F16:F28" si="3">SUM(D16-C16)</f>
        <v>4861</v>
      </c>
      <c r="G16" s="208"/>
      <c r="H16" s="213" t="s">
        <v>59</v>
      </c>
      <c r="I16" s="283">
        <f>SUM('صادر وارد شهرية  (2)'!D93+'صادر وارد شهرية  (2)'!E93)</f>
        <v>0</v>
      </c>
      <c r="J16" s="282">
        <f>SUM('صادر وارد شهرية  (2)'!B93+'صادر وارد شهرية  (2)'!C93)</f>
        <v>0</v>
      </c>
      <c r="K16" s="271">
        <v>0</v>
      </c>
      <c r="L16" s="209">
        <f t="shared" si="1"/>
        <v>0</v>
      </c>
      <c r="N16" s="236"/>
      <c r="O16" s="242"/>
      <c r="P16" s="241"/>
      <c r="Q16" s="241"/>
      <c r="R16" s="241"/>
    </row>
    <row r="17" spans="2:18" ht="15.75">
      <c r="B17" s="213" t="s">
        <v>22</v>
      </c>
      <c r="C17" s="211">
        <f>SUM('صادر وارد شهرية  (2)'!D16+'صادر وارد شهرية  (2)'!E16)</f>
        <v>10700</v>
      </c>
      <c r="D17" s="211">
        <f>SUM('صادر وارد شهرية  (2)'!B16+'صادر وارد شهرية  (2)'!C16)</f>
        <v>13755</v>
      </c>
      <c r="E17" s="210">
        <f t="shared" ref="E17:E27" si="4">SUM(D17-C17)/C17</f>
        <v>0.28551401869158877</v>
      </c>
      <c r="F17" s="209">
        <f t="shared" si="3"/>
        <v>3055</v>
      </c>
      <c r="G17" s="208"/>
      <c r="H17" s="270" t="s">
        <v>23</v>
      </c>
      <c r="I17" s="269">
        <f>SUM(I6:I16)</f>
        <v>353692.26699999982</v>
      </c>
      <c r="J17" s="269">
        <f>SUM(J6:J16)</f>
        <v>371070.70799999998</v>
      </c>
      <c r="K17" s="268">
        <f>SUM(J17-I17)/I17</f>
        <v>4.9134353847776306E-2</v>
      </c>
      <c r="L17" s="267">
        <f t="shared" si="1"/>
        <v>17378.441000000166</v>
      </c>
      <c r="N17" s="236"/>
      <c r="O17" s="241"/>
      <c r="P17" s="241"/>
      <c r="Q17" s="241"/>
      <c r="R17" s="241"/>
    </row>
    <row r="18" spans="2:18">
      <c r="B18" s="213" t="s">
        <v>24</v>
      </c>
      <c r="C18" s="211">
        <f>SUM('صادر وارد شهرية  (2)'!D17+'صادر وارد شهرية  (2)'!E17)</f>
        <v>0</v>
      </c>
      <c r="D18" s="211">
        <f>SUM('صادر وارد شهرية  (2)'!B17+'صادر وارد شهرية  (2)'!C17)</f>
        <v>3507</v>
      </c>
      <c r="E18" s="210">
        <v>1</v>
      </c>
      <c r="F18" s="209">
        <f t="shared" si="3"/>
        <v>3507</v>
      </c>
      <c r="G18" s="208"/>
      <c r="O18" s="242"/>
      <c r="P18" s="242"/>
      <c r="Q18" s="241"/>
      <c r="R18" s="241"/>
    </row>
    <row r="19" spans="2:18">
      <c r="B19" s="213" t="s">
        <v>25</v>
      </c>
      <c r="C19" s="211">
        <f>SUM('صادر وارد شهرية  (2)'!D18+'صادر وارد شهرية  (2)'!E18)</f>
        <v>0</v>
      </c>
      <c r="D19" s="211">
        <f>SUM('صادر وارد شهرية  (2)'!B18+'صادر وارد شهرية  (2)'!C18)</f>
        <v>0</v>
      </c>
      <c r="E19" s="210">
        <v>0</v>
      </c>
      <c r="F19" s="209">
        <f t="shared" si="3"/>
        <v>0</v>
      </c>
      <c r="G19" s="208"/>
      <c r="H19" s="384" t="s">
        <v>26</v>
      </c>
      <c r="I19" s="385"/>
      <c r="J19" s="385"/>
      <c r="K19" s="385"/>
      <c r="L19" s="386"/>
      <c r="O19" s="242"/>
      <c r="P19" s="241"/>
      <c r="Q19" s="241"/>
      <c r="R19" s="241"/>
    </row>
    <row r="20" spans="2:18">
      <c r="B20" s="213" t="s">
        <v>94</v>
      </c>
      <c r="C20" s="211">
        <f>SUM('صادر وارد شهرية  (2)'!D19+'صادر وارد شهرية  (2)'!E19)</f>
        <v>0</v>
      </c>
      <c r="D20" s="211">
        <f>SUM('صادر وارد شهرية  (2)'!B19+'صادر وارد شهرية  (2)'!C19)</f>
        <v>0</v>
      </c>
      <c r="E20" s="210">
        <v>0</v>
      </c>
      <c r="F20" s="209">
        <f t="shared" si="3"/>
        <v>0</v>
      </c>
      <c r="G20" s="208"/>
      <c r="H20" s="266" t="s">
        <v>2</v>
      </c>
      <c r="I20" s="266">
        <v>2025</v>
      </c>
      <c r="J20" s="266">
        <v>2026</v>
      </c>
      <c r="K20" s="265" t="s">
        <v>3</v>
      </c>
      <c r="L20" s="264" t="s">
        <v>4</v>
      </c>
      <c r="O20" s="242"/>
      <c r="P20" s="241"/>
      <c r="Q20" s="241"/>
      <c r="R20" s="241"/>
    </row>
    <row r="21" spans="2:18">
      <c r="B21" s="213" t="s">
        <v>27</v>
      </c>
      <c r="C21" s="211">
        <f>SUM('صادر وارد شهرية  (2)'!D20+'صادر وارد شهرية  (2)'!E20)</f>
        <v>2527</v>
      </c>
      <c r="D21" s="211">
        <f>SUM('صادر وارد شهرية  (2)'!B20+'صادر وارد شهرية  (2)'!C20)</f>
        <v>1009</v>
      </c>
      <c r="E21" s="210">
        <f t="shared" si="4"/>
        <v>-0.60071230708349821</v>
      </c>
      <c r="F21" s="209">
        <f t="shared" si="3"/>
        <v>-1518</v>
      </c>
      <c r="G21" s="208"/>
      <c r="H21" s="243" t="s">
        <v>29</v>
      </c>
      <c r="I21" s="211">
        <f>SUM('صادر وارد شهرية  (2)'!D62+'صادر وارد شهرية  (2)'!E62)</f>
        <v>13452</v>
      </c>
      <c r="J21" s="211">
        <f>SUM('صادر وارد شهرية  (2)'!B62+'صادر وارد شهرية  (2)'!C62)</f>
        <v>29371</v>
      </c>
      <c r="K21" s="210">
        <f>SUM(J21-I21)/I21</f>
        <v>1.1833928040440083</v>
      </c>
      <c r="L21" s="209">
        <f>SUM(J21-I21)</f>
        <v>15919</v>
      </c>
      <c r="O21" s="242"/>
      <c r="P21" s="241"/>
      <c r="Q21" s="241"/>
      <c r="R21" s="241"/>
    </row>
    <row r="22" spans="2:18">
      <c r="B22" s="213" t="s">
        <v>28</v>
      </c>
      <c r="C22" s="211">
        <f>SUM('صادر وارد شهرية  (2)'!D21+'صادر وارد شهرية  (2)'!E21)</f>
        <v>3735</v>
      </c>
      <c r="D22" s="211">
        <f>SUM('صادر وارد شهرية  (2)'!B21+'صادر وارد شهرية  (2)'!C21)</f>
        <v>0</v>
      </c>
      <c r="E22" s="210">
        <f t="shared" si="4"/>
        <v>-1</v>
      </c>
      <c r="F22" s="209">
        <f t="shared" si="3"/>
        <v>-3735</v>
      </c>
      <c r="G22" s="208"/>
      <c r="H22" s="261" t="s">
        <v>31</v>
      </c>
      <c r="I22" s="263">
        <f>SUM('صادر وارد شهرية  (2)'!D75+'صادر وارد شهرية  (2)'!E75)</f>
        <v>339</v>
      </c>
      <c r="J22" s="212">
        <f>SUM('صادر وارد شهرية  (2)'!B75+'صادر وارد شهرية  (2)'!C75)</f>
        <v>680</v>
      </c>
      <c r="K22" s="210">
        <f>SUM(J22-I22)/I22</f>
        <v>1.0058997050147493</v>
      </c>
      <c r="L22" s="260">
        <f>SUM(J22-I22)</f>
        <v>341</v>
      </c>
      <c r="O22" s="262"/>
      <c r="P22" s="241"/>
      <c r="Q22" s="241"/>
      <c r="R22" s="241"/>
    </row>
    <row r="23" spans="2:18">
      <c r="B23" s="213" t="s">
        <v>30</v>
      </c>
      <c r="C23" s="211">
        <f>SUM('صادر وارد شهرية  (2)'!D22+'صادر وارد شهرية  (2)'!E22)</f>
        <v>0</v>
      </c>
      <c r="D23" s="211">
        <f>SUM('صادر وارد شهرية  (2)'!B22+'صادر وارد شهرية  (2)'!C22)</f>
        <v>0</v>
      </c>
      <c r="E23" s="210">
        <v>0</v>
      </c>
      <c r="F23" s="209">
        <f t="shared" si="3"/>
        <v>0</v>
      </c>
      <c r="G23" s="208"/>
      <c r="H23" s="261" t="s">
        <v>60</v>
      </c>
      <c r="I23" s="212">
        <f>SUM('صادر وارد شهرية  (2)'!D68+'صادر وارد شهرية  (2)'!E68)</f>
        <v>7003</v>
      </c>
      <c r="J23" s="212">
        <f>SUM('صادر وارد شهرية  (2)'!B68+'صادر وارد شهرية  (2)'!C68)</f>
        <v>7694</v>
      </c>
      <c r="K23" s="210">
        <f>SUM(J23-I23)/I23</f>
        <v>9.8671997715264886E-2</v>
      </c>
      <c r="L23" s="260">
        <f>SUM(J23-I23)</f>
        <v>691</v>
      </c>
      <c r="O23" s="242"/>
      <c r="P23" s="242"/>
      <c r="Q23" s="241"/>
      <c r="R23" s="241"/>
    </row>
    <row r="24" spans="2:18" s="256" customFormat="1">
      <c r="B24" s="213" t="s">
        <v>32</v>
      </c>
      <c r="C24" s="211">
        <f>SUM('صادر وارد شهرية  (2)'!D23+'صادر وارد شهرية  (2)'!E23)</f>
        <v>499</v>
      </c>
      <c r="D24" s="211">
        <f>SUM('صادر وارد شهرية  (2)'!B23+'صادر وارد شهرية  (2)'!C23)</f>
        <v>38</v>
      </c>
      <c r="E24" s="210">
        <f t="shared" si="4"/>
        <v>-0.9238476953907816</v>
      </c>
      <c r="F24" s="209">
        <f t="shared" si="3"/>
        <v>-461</v>
      </c>
      <c r="G24" s="259"/>
      <c r="H24" s="243" t="s">
        <v>34</v>
      </c>
      <c r="I24" s="211">
        <f>SUM('صادر وارد شهرية  (2)'!D56+'صادر وارد شهرية  (2)'!E56)</f>
        <v>107266.891</v>
      </c>
      <c r="J24" s="211">
        <f>SUM('صادر وارد شهرية  (2)'!B56+'صادر وارد شهرية  (2)'!C56)</f>
        <v>119055.0309999998</v>
      </c>
      <c r="K24" s="210">
        <f>SUM(J24-I24)/I24</f>
        <v>0.10989541964071463</v>
      </c>
      <c r="L24" s="209">
        <f>SUM(J24-I24)</f>
        <v>11788.139999999796</v>
      </c>
      <c r="O24" s="258"/>
      <c r="P24" s="257"/>
      <c r="Q24" s="257"/>
      <c r="R24" s="257"/>
    </row>
    <row r="25" spans="2:18">
      <c r="B25" s="213" t="s">
        <v>33</v>
      </c>
      <c r="C25" s="211">
        <f>SUM('صادر وارد شهرية  (2)'!D24+'صادر وارد شهرية  (2)'!E24)</f>
        <v>3710</v>
      </c>
      <c r="D25" s="211">
        <f>SUM('صادر وارد شهرية  (2)'!B24+'صادر وارد شهرية  (2)'!C24)</f>
        <v>0</v>
      </c>
      <c r="E25" s="210">
        <f t="shared" si="4"/>
        <v>-1</v>
      </c>
      <c r="F25" s="209">
        <f t="shared" si="3"/>
        <v>-3710</v>
      </c>
      <c r="G25" s="208"/>
      <c r="H25" s="255" t="s">
        <v>36</v>
      </c>
      <c r="I25" s="254">
        <f>SUM(I24:I24)</f>
        <v>107266.891</v>
      </c>
      <c r="J25" s="254">
        <f>SUM(J24:J24)</f>
        <v>119055.0309999998</v>
      </c>
      <c r="K25" s="253">
        <f>SUM(J25-I25)/I25</f>
        <v>0.10989541964071463</v>
      </c>
      <c r="L25" s="252">
        <f>SUM(J25-I25)</f>
        <v>11788.139999999796</v>
      </c>
      <c r="N25" s="236"/>
      <c r="O25" s="241"/>
      <c r="P25" s="241"/>
      <c r="Q25" s="241"/>
      <c r="R25" s="241"/>
    </row>
    <row r="26" spans="2:18">
      <c r="B26" s="213" t="s">
        <v>35</v>
      </c>
      <c r="C26" s="211">
        <f>SUM('صادر وارد شهرية  (2)'!D25+'صادر وارد شهرية  (2)'!E25)</f>
        <v>29</v>
      </c>
      <c r="D26" s="211">
        <f>SUM('صادر وارد شهرية  (2)'!B25+'صادر وارد شهرية  (2)'!C25)</f>
        <v>115</v>
      </c>
      <c r="E26" s="210">
        <f t="shared" si="4"/>
        <v>2.9655172413793105</v>
      </c>
      <c r="F26" s="209">
        <f t="shared" si="3"/>
        <v>86</v>
      </c>
      <c r="G26" s="208"/>
      <c r="O26" s="241"/>
      <c r="P26" s="241"/>
      <c r="Q26" s="241"/>
      <c r="R26" s="241"/>
    </row>
    <row r="27" spans="2:18">
      <c r="B27" s="213" t="s">
        <v>37</v>
      </c>
      <c r="C27" s="211">
        <f>SUM('صادر وارد شهرية  (2)'!D26+'صادر وارد شهرية  (2)'!E26)</f>
        <v>286</v>
      </c>
      <c r="D27" s="211">
        <f>SUM('صادر وارد شهرية  (2)'!B26+'صادر وارد شهرية  (2)'!C26)</f>
        <v>16</v>
      </c>
      <c r="E27" s="210">
        <f t="shared" si="4"/>
        <v>-0.94405594405594406</v>
      </c>
      <c r="F27" s="209">
        <f t="shared" si="3"/>
        <v>-270</v>
      </c>
      <c r="G27" s="208"/>
      <c r="H27" s="387" t="s">
        <v>39</v>
      </c>
      <c r="I27" s="387"/>
      <c r="J27" s="387"/>
      <c r="K27" s="387"/>
      <c r="L27" s="387"/>
      <c r="O27" s="251"/>
      <c r="P27" s="241"/>
      <c r="Q27" s="241"/>
      <c r="R27" s="241"/>
    </row>
    <row r="28" spans="2:18">
      <c r="B28" s="250" t="s">
        <v>38</v>
      </c>
      <c r="C28" s="249">
        <f>SUM(C16:C27)</f>
        <v>92839</v>
      </c>
      <c r="D28" s="249">
        <f>SUM(D16:D27)</f>
        <v>94654</v>
      </c>
      <c r="E28" s="248">
        <f>SUM(D28-C28)/C28</f>
        <v>1.954997361022846E-2</v>
      </c>
      <c r="F28" s="247">
        <f t="shared" si="3"/>
        <v>1815</v>
      </c>
      <c r="G28" s="208"/>
      <c r="H28" s="246" t="s">
        <v>2</v>
      </c>
      <c r="I28" s="246">
        <v>2025</v>
      </c>
      <c r="J28" s="246">
        <v>2026</v>
      </c>
      <c r="K28" s="245" t="s">
        <v>3</v>
      </c>
      <c r="L28" s="244" t="s">
        <v>4</v>
      </c>
      <c r="N28" s="236"/>
      <c r="O28" s="242"/>
      <c r="P28" s="241"/>
      <c r="Q28" s="241"/>
      <c r="R28" s="241"/>
    </row>
    <row r="29" spans="2:18">
      <c r="G29" s="208"/>
      <c r="H29" s="243" t="s">
        <v>41</v>
      </c>
      <c r="I29" s="211">
        <v>5694</v>
      </c>
      <c r="J29" s="211">
        <v>5029</v>
      </c>
      <c r="K29" s="210">
        <f>SUM(J29-I29)/I29</f>
        <v>-0.11678960309097296</v>
      </c>
      <c r="L29" s="209">
        <f>SUM(J29-I29)</f>
        <v>-665</v>
      </c>
      <c r="N29" s="240"/>
      <c r="O29" s="242"/>
      <c r="P29" s="241"/>
      <c r="Q29" s="241"/>
      <c r="R29" s="241"/>
    </row>
    <row r="30" spans="2:18">
      <c r="B30" s="378" t="s">
        <v>40</v>
      </c>
      <c r="C30" s="379"/>
      <c r="D30" s="379"/>
      <c r="E30" s="379"/>
      <c r="F30" s="380"/>
      <c r="G30" s="208"/>
      <c r="N30" s="236"/>
      <c r="O30" s="240"/>
    </row>
    <row r="31" spans="2:18">
      <c r="B31" s="224" t="s">
        <v>2</v>
      </c>
      <c r="C31" s="224">
        <v>2025</v>
      </c>
      <c r="D31" s="224">
        <v>2026</v>
      </c>
      <c r="E31" s="223" t="s">
        <v>3</v>
      </c>
      <c r="F31" s="222" t="s">
        <v>4</v>
      </c>
      <c r="G31" s="208"/>
      <c r="H31" s="375" t="s">
        <v>98</v>
      </c>
      <c r="I31" s="376"/>
      <c r="J31" s="376"/>
      <c r="K31" s="376"/>
      <c r="L31" s="377"/>
      <c r="O31" s="236"/>
    </row>
    <row r="32" spans="2:18">
      <c r="B32" s="213" t="s">
        <v>42</v>
      </c>
      <c r="C32" s="239">
        <f>SUM(C11)</f>
        <v>375909</v>
      </c>
      <c r="D32" s="239">
        <f>SUM(D11)</f>
        <v>285346</v>
      </c>
      <c r="E32" s="210">
        <f>SUM(D32-C32)/C32</f>
        <v>-0.24091734967771455</v>
      </c>
      <c r="F32" s="209">
        <f>SUM(D32-C32)</f>
        <v>-90563</v>
      </c>
      <c r="G32" s="208"/>
      <c r="H32" s="238" t="s">
        <v>2</v>
      </c>
      <c r="I32" s="238">
        <v>2025</v>
      </c>
      <c r="J32" s="238">
        <v>2026</v>
      </c>
      <c r="K32" s="238" t="s">
        <v>3</v>
      </c>
      <c r="L32" s="237" t="s">
        <v>4</v>
      </c>
      <c r="N32" s="236"/>
    </row>
    <row r="33" spans="2:12" ht="15.75">
      <c r="B33" s="213" t="s">
        <v>44</v>
      </c>
      <c r="C33" s="212">
        <f>SUM(C28)</f>
        <v>92839</v>
      </c>
      <c r="D33" s="212">
        <f>SUM(D28)</f>
        <v>94654</v>
      </c>
      <c r="E33" s="210">
        <f>SUM(D33-C33)/C33</f>
        <v>1.954997361022846E-2</v>
      </c>
      <c r="F33" s="209">
        <f>SUM(D33-C33)</f>
        <v>1815</v>
      </c>
      <c r="G33" s="208"/>
      <c r="H33" s="235" t="s">
        <v>46</v>
      </c>
      <c r="I33" s="227">
        <f>SUM(I34:I36)</f>
        <v>937817.15799999982</v>
      </c>
      <c r="J33" s="227">
        <f>SUM(J36+J35+J34)</f>
        <v>878514.73899999983</v>
      </c>
      <c r="K33" s="234">
        <f t="shared" ref="K33:K40" si="5">SUM(J33-I33)/I33</f>
        <v>-6.3234521243425587E-2</v>
      </c>
      <c r="L33" s="233">
        <f t="shared" ref="L33:L40" si="6">SUM(J33-I33)</f>
        <v>-59302.418999999994</v>
      </c>
    </row>
    <row r="34" spans="2:12" ht="15.75">
      <c r="B34" s="213" t="s">
        <v>45</v>
      </c>
      <c r="C34" s="212">
        <f>SUM('صادر وارد شهرية  (2)'!D33+'صادر وارد شهرية  (2)'!E33)</f>
        <v>8110</v>
      </c>
      <c r="D34" s="212">
        <f>SUM('صادر وارد شهرية  (2)'!B33+'صادر وارد شهرية  (2)'!C33)</f>
        <v>8389</v>
      </c>
      <c r="E34" s="210">
        <f>SUM(D34-C34)/C34</f>
        <v>3.4401972872996303E-2</v>
      </c>
      <c r="F34" s="209">
        <f>SUM(D34-C34)</f>
        <v>279</v>
      </c>
      <c r="G34" s="208"/>
      <c r="H34" s="228" t="s">
        <v>48</v>
      </c>
      <c r="I34" s="227">
        <f>SUM(C35)</f>
        <v>476858</v>
      </c>
      <c r="J34" s="227">
        <f>SUM(D35)</f>
        <v>388389</v>
      </c>
      <c r="K34" s="226">
        <f t="shared" si="5"/>
        <v>-0.18552483129149558</v>
      </c>
      <c r="L34" s="225">
        <f t="shared" si="6"/>
        <v>-88469</v>
      </c>
    </row>
    <row r="35" spans="2:12" ht="15.75">
      <c r="B35" s="232" t="s">
        <v>47</v>
      </c>
      <c r="C35" s="231">
        <f>SUM(C32:C34)</f>
        <v>476858</v>
      </c>
      <c r="D35" s="231">
        <f>SUM(D32:D34)</f>
        <v>388389</v>
      </c>
      <c r="E35" s="230">
        <f>SUM(D35-C35)/C35</f>
        <v>-0.18552483129149558</v>
      </c>
      <c r="F35" s="229">
        <f>SUM(D35-C35)</f>
        <v>-88469</v>
      </c>
      <c r="G35" s="208"/>
      <c r="H35" s="228" t="s">
        <v>49</v>
      </c>
      <c r="I35" s="227">
        <f>SUM(I17)</f>
        <v>353692.26699999982</v>
      </c>
      <c r="J35" s="227">
        <f>SUM(J17)</f>
        <v>371070.70799999998</v>
      </c>
      <c r="K35" s="226">
        <f t="shared" si="5"/>
        <v>4.9134353847776306E-2</v>
      </c>
      <c r="L35" s="225">
        <f t="shared" si="6"/>
        <v>17378.441000000166</v>
      </c>
    </row>
    <row r="36" spans="2:12" ht="15.75">
      <c r="G36" s="208"/>
      <c r="H36" s="228" t="s">
        <v>51</v>
      </c>
      <c r="I36" s="227">
        <f>SUM(I25)</f>
        <v>107266.891</v>
      </c>
      <c r="J36" s="227">
        <f>SUM(J25)</f>
        <v>119055.0309999998</v>
      </c>
      <c r="K36" s="226">
        <f t="shared" si="5"/>
        <v>0.10989541964071463</v>
      </c>
      <c r="L36" s="225">
        <f t="shared" si="6"/>
        <v>11788.139999999796</v>
      </c>
    </row>
    <row r="37" spans="2:12">
      <c r="B37" s="378" t="s">
        <v>50</v>
      </c>
      <c r="C37" s="379"/>
      <c r="D37" s="379"/>
      <c r="E37" s="379"/>
      <c r="F37" s="380"/>
      <c r="G37" s="208"/>
      <c r="H37" s="221" t="s">
        <v>52</v>
      </c>
      <c r="I37" s="220">
        <v>27</v>
      </c>
      <c r="J37" s="220">
        <v>23</v>
      </c>
      <c r="K37" s="219">
        <f t="shared" si="5"/>
        <v>-0.14814814814814814</v>
      </c>
      <c r="L37" s="218">
        <f t="shared" si="6"/>
        <v>-4</v>
      </c>
    </row>
    <row r="38" spans="2:12" ht="17.25" customHeight="1">
      <c r="B38" s="224" t="s">
        <v>2</v>
      </c>
      <c r="C38" s="224">
        <v>2025</v>
      </c>
      <c r="D38" s="224">
        <v>2026</v>
      </c>
      <c r="E38" s="223" t="s">
        <v>3</v>
      </c>
      <c r="F38" s="222" t="s">
        <v>4</v>
      </c>
      <c r="G38" s="208"/>
      <c r="H38" s="221" t="s">
        <v>54</v>
      </c>
      <c r="I38" s="220">
        <v>13</v>
      </c>
      <c r="J38" s="220">
        <v>14</v>
      </c>
      <c r="K38" s="219">
        <f t="shared" si="5"/>
        <v>7.6923076923076927E-2</v>
      </c>
      <c r="L38" s="218">
        <f t="shared" si="6"/>
        <v>1</v>
      </c>
    </row>
    <row r="39" spans="2:12">
      <c r="B39" s="213" t="s">
        <v>53</v>
      </c>
      <c r="C39" s="212">
        <f>SUM('صادر وارد شهرية  (2)'!D39+'صادر وارد شهرية  (2)'!E39)</f>
        <v>101314</v>
      </c>
      <c r="D39" s="211">
        <f>SUM('صادر وارد شهرية  (2)'!B39+'صادر وارد شهرية  (2)'!C39)</f>
        <v>70687</v>
      </c>
      <c r="E39" s="210">
        <f>SUM(D39-C39)/C39</f>
        <v>-0.30229780681840612</v>
      </c>
      <c r="F39" s="209">
        <f>SUM(D39-C39)</f>
        <v>-30627</v>
      </c>
      <c r="G39" s="208"/>
      <c r="H39" s="221" t="s">
        <v>56</v>
      </c>
      <c r="I39" s="220">
        <v>102</v>
      </c>
      <c r="J39" s="220">
        <v>94</v>
      </c>
      <c r="K39" s="219">
        <f t="shared" si="5"/>
        <v>-7.8431372549019607E-2</v>
      </c>
      <c r="L39" s="218">
        <f t="shared" si="6"/>
        <v>-8</v>
      </c>
    </row>
    <row r="40" spans="2:12" ht="15.75">
      <c r="B40" s="213" t="s">
        <v>55</v>
      </c>
      <c r="C40" s="212">
        <f>SUM('صادر وارد شهرية  (2)'!D45+'صادر وارد شهرية  (2)'!E45)</f>
        <v>1687</v>
      </c>
      <c r="D40" s="211">
        <f>SUM('صادر وارد شهرية  (2)'!B45+'صادر وارد شهرية  (2)'!C45)</f>
        <v>5130</v>
      </c>
      <c r="E40" s="210">
        <f>SUM(D40-C40)/C40</f>
        <v>2.0409010077059868</v>
      </c>
      <c r="F40" s="209">
        <f>SUM(D40-C40)</f>
        <v>3443</v>
      </c>
      <c r="G40" s="208"/>
      <c r="H40" s="217" t="s">
        <v>58</v>
      </c>
      <c r="I40" s="216">
        <f>SUM(I37:I39)</f>
        <v>142</v>
      </c>
      <c r="J40" s="216">
        <f>SUM(J37:J39)</f>
        <v>131</v>
      </c>
      <c r="K40" s="215">
        <f t="shared" si="5"/>
        <v>-7.746478873239436E-2</v>
      </c>
      <c r="L40" s="214">
        <f t="shared" si="6"/>
        <v>-11</v>
      </c>
    </row>
    <row r="41" spans="2:12">
      <c r="B41" s="213" t="s">
        <v>57</v>
      </c>
      <c r="C41" s="212">
        <f>SUM('صادر وارد شهرية  (2)'!D51+'صادر وارد شهرية  (2)'!E51)</f>
        <v>0</v>
      </c>
      <c r="D41" s="211">
        <f>SUM('صادر وارد شهرية  (2)'!B51+'صادر وارد شهرية  (2)'!C51)</f>
        <v>0</v>
      </c>
      <c r="E41" s="210">
        <v>0</v>
      </c>
      <c r="F41" s="209">
        <f>SUM(D41-C41)</f>
        <v>0</v>
      </c>
      <c r="G41" s="208"/>
    </row>
    <row r="42" spans="2:12">
      <c r="G42" s="208"/>
    </row>
    <row r="55" spans="12:12">
      <c r="L55" s="302"/>
    </row>
  </sheetData>
  <mergeCells count="8">
    <mergeCell ref="H31:L31"/>
    <mergeCell ref="B37:F37"/>
    <mergeCell ref="B4:F4"/>
    <mergeCell ref="H4:L4"/>
    <mergeCell ref="B14:F14"/>
    <mergeCell ref="H19:L19"/>
    <mergeCell ref="H27:L27"/>
    <mergeCell ref="B30:F30"/>
  </mergeCells>
  <printOptions horizontalCentered="1"/>
  <pageMargins left="0.70866141732283472" right="0.70866141732283472" top="0.74803149606299213" bottom="0.94488188976377963" header="0.31496062992125984" footer="0.19685039370078741"/>
  <pageSetup paperSize="9" scale="73" fitToWidth="0" orientation="landscape" r:id="rId1"/>
  <headerFooter>
    <oddHeader xml:space="preserve">&amp;C&amp;20&amp;K08-021احصائية شهرية &amp;R&amp;"-,غامق"&amp;K08-021شركة العقبة لادارة وتشغيل الموانئ
قسم التميز وتطوير الاداء - شعبة توثيق البيانات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rightToLeft="1" tabSelected="1" view="pageBreakPreview" zoomScale="110" zoomScaleNormal="100" zoomScaleSheetLayoutView="110" workbookViewId="0">
      <selection activeCell="N74" sqref="N74"/>
    </sheetView>
  </sheetViews>
  <sheetFormatPr defaultColWidth="9" defaultRowHeight="15"/>
  <cols>
    <col min="1" max="1" width="24.7109375" customWidth="1"/>
    <col min="2" max="2" width="12.85546875" customWidth="1"/>
    <col min="3" max="3" width="12.5703125" customWidth="1"/>
    <col min="4" max="4" width="13" customWidth="1"/>
    <col min="5" max="5" width="13.42578125" customWidth="1"/>
    <col min="6" max="6" width="14.28515625" customWidth="1"/>
  </cols>
  <sheetData>
    <row r="1" spans="1:10">
      <c r="A1" s="390" t="s">
        <v>0</v>
      </c>
      <c r="B1" s="391"/>
      <c r="C1" s="391"/>
      <c r="D1" s="391"/>
      <c r="E1" s="391"/>
      <c r="F1" s="391"/>
      <c r="G1" s="392"/>
    </row>
    <row r="2" spans="1:10">
      <c r="A2" s="134" t="s">
        <v>2</v>
      </c>
      <c r="B2" s="388" t="s">
        <v>96</v>
      </c>
      <c r="C2" s="389"/>
      <c r="D2" s="388" t="s">
        <v>95</v>
      </c>
      <c r="E2" s="389"/>
      <c r="F2" s="196" t="s">
        <v>3</v>
      </c>
      <c r="G2" s="135" t="s">
        <v>4</v>
      </c>
    </row>
    <row r="3" spans="1:10">
      <c r="A3" s="134"/>
      <c r="B3" s="194" t="s">
        <v>90</v>
      </c>
      <c r="C3" s="195" t="s">
        <v>91</v>
      </c>
      <c r="D3" s="195" t="s">
        <v>90</v>
      </c>
      <c r="E3" s="134" t="s">
        <v>91</v>
      </c>
      <c r="F3" s="196"/>
      <c r="G3" s="135"/>
    </row>
    <row r="4" spans="1:10">
      <c r="A4" s="1" t="s">
        <v>5</v>
      </c>
      <c r="B4" s="2">
        <v>71781</v>
      </c>
      <c r="C4" s="2">
        <v>0</v>
      </c>
      <c r="D4" s="2">
        <v>174692</v>
      </c>
      <c r="E4" s="2">
        <v>0</v>
      </c>
      <c r="F4" s="298">
        <f t="shared" ref="F4:F10" si="0">(((C4+B4)/(E4+D4))-((1)))</f>
        <v>-0.58909967256657425</v>
      </c>
      <c r="G4" s="4">
        <f t="shared" ref="G4:G9" si="1">SUM(B4+C4)-(D4+E4)</f>
        <v>-102911</v>
      </c>
    </row>
    <row r="5" spans="1:10">
      <c r="A5" s="5" t="s">
        <v>7</v>
      </c>
      <c r="B5" s="2">
        <v>151872</v>
      </c>
      <c r="C5" s="6">
        <v>0</v>
      </c>
      <c r="D5" s="6">
        <v>62797</v>
      </c>
      <c r="E5" s="6">
        <v>0</v>
      </c>
      <c r="F5" s="298">
        <f t="shared" si="0"/>
        <v>1.4184594805484338</v>
      </c>
      <c r="G5" s="4">
        <f t="shared" si="1"/>
        <v>89075</v>
      </c>
      <c r="I5" s="141"/>
      <c r="J5" s="142"/>
    </row>
    <row r="6" spans="1:10">
      <c r="A6" s="5" t="s">
        <v>9</v>
      </c>
      <c r="B6" s="2">
        <v>0</v>
      </c>
      <c r="C6" s="6">
        <v>0</v>
      </c>
      <c r="D6" s="6">
        <v>70674</v>
      </c>
      <c r="E6" s="6">
        <v>0</v>
      </c>
      <c r="F6" s="298">
        <f t="shared" si="0"/>
        <v>-1</v>
      </c>
      <c r="G6" s="4">
        <f t="shared" si="1"/>
        <v>-70674</v>
      </c>
    </row>
    <row r="7" spans="1:10">
      <c r="A7" s="1" t="s">
        <v>11</v>
      </c>
      <c r="B7" s="2">
        <v>55318</v>
      </c>
      <c r="C7" s="2">
        <v>0</v>
      </c>
      <c r="D7" s="2">
        <v>67746</v>
      </c>
      <c r="E7" s="2">
        <v>0</v>
      </c>
      <c r="F7" s="298">
        <f t="shared" si="0"/>
        <v>-0.18344994538422932</v>
      </c>
      <c r="G7" s="4">
        <f t="shared" si="1"/>
        <v>-12428</v>
      </c>
      <c r="I7" s="143"/>
    </row>
    <row r="8" spans="1:10">
      <c r="A8" s="1" t="s">
        <v>13</v>
      </c>
      <c r="B8" s="2">
        <v>6375</v>
      </c>
      <c r="C8" s="2">
        <v>0</v>
      </c>
      <c r="D8" s="2">
        <v>0</v>
      </c>
      <c r="E8" s="2">
        <v>0</v>
      </c>
      <c r="F8" s="298" t="e">
        <f t="shared" si="0"/>
        <v>#DIV/0!</v>
      </c>
      <c r="G8" s="4">
        <f t="shared" si="1"/>
        <v>6375</v>
      </c>
    </row>
    <row r="9" spans="1:10">
      <c r="A9" s="7" t="s">
        <v>47</v>
      </c>
      <c r="B9" s="8">
        <f>SUM(B4:B8)</f>
        <v>285346</v>
      </c>
      <c r="C9" s="8">
        <f>SUM(C4:C8)</f>
        <v>0</v>
      </c>
      <c r="D9" s="8">
        <f>SUM(D4:D8)</f>
        <v>375909</v>
      </c>
      <c r="E9" s="8">
        <f>SUM(E4:E8)</f>
        <v>0</v>
      </c>
      <c r="F9" s="298">
        <f t="shared" si="0"/>
        <v>-0.2409173496777145</v>
      </c>
      <c r="G9" s="9">
        <f t="shared" si="1"/>
        <v>-90563</v>
      </c>
      <c r="I9" s="141"/>
    </row>
    <row r="10" spans="1:10">
      <c r="A10" s="10" t="s">
        <v>15</v>
      </c>
      <c r="B10" s="393">
        <f>SUM(B9+C9)</f>
        <v>285346</v>
      </c>
      <c r="C10" s="394"/>
      <c r="D10" s="393">
        <f>SUM(D9+E9)</f>
        <v>375909</v>
      </c>
      <c r="E10" s="394"/>
      <c r="F10" s="301">
        <f t="shared" si="0"/>
        <v>-0.2409173496777145</v>
      </c>
      <c r="G10" s="12">
        <f>SUM(E10-B10)</f>
        <v>-285346</v>
      </c>
      <c r="I10" s="141"/>
      <c r="J10" s="143"/>
    </row>
    <row r="11" spans="1:10">
      <c r="I11" s="141"/>
    </row>
    <row r="12" spans="1:10">
      <c r="A12" s="395" t="s">
        <v>18</v>
      </c>
      <c r="B12" s="395"/>
      <c r="C12" s="395"/>
      <c r="D12" s="395"/>
      <c r="E12" s="395"/>
      <c r="F12" s="395"/>
      <c r="G12" s="395"/>
      <c r="I12" s="141"/>
      <c r="J12" s="141"/>
    </row>
    <row r="13" spans="1:10">
      <c r="A13" s="134" t="s">
        <v>2</v>
      </c>
      <c r="B13" s="388" t="s">
        <v>96</v>
      </c>
      <c r="C13" s="389"/>
      <c r="D13" s="388" t="s">
        <v>95</v>
      </c>
      <c r="E13" s="389"/>
      <c r="F13" s="196" t="s">
        <v>3</v>
      </c>
      <c r="G13" s="135" t="s">
        <v>4</v>
      </c>
      <c r="I13" s="143"/>
      <c r="J13" s="141"/>
    </row>
    <row r="14" spans="1:10">
      <c r="A14" s="134"/>
      <c r="B14" s="196" t="s">
        <v>90</v>
      </c>
      <c r="C14" s="196" t="s">
        <v>91</v>
      </c>
      <c r="D14" s="196" t="s">
        <v>90</v>
      </c>
      <c r="E14" s="134" t="s">
        <v>91</v>
      </c>
      <c r="F14" s="196"/>
      <c r="G14" s="135"/>
      <c r="I14" s="141"/>
      <c r="J14" s="141"/>
    </row>
    <row r="15" spans="1:10">
      <c r="A15" s="1" t="s">
        <v>21</v>
      </c>
      <c r="B15" s="2">
        <v>76214</v>
      </c>
      <c r="C15" s="2">
        <v>0</v>
      </c>
      <c r="D15" s="2">
        <v>71353</v>
      </c>
      <c r="E15" s="2">
        <v>0</v>
      </c>
      <c r="F15" s="298">
        <f>(((C15+B15)/(E15+D15))-((1)))</f>
        <v>6.8126077389878414E-2</v>
      </c>
      <c r="G15" s="4">
        <f t="shared" ref="G15:G27" si="2">SUM(B15+C15)-(D15+E15)</f>
        <v>4861</v>
      </c>
      <c r="I15" s="141"/>
    </row>
    <row r="16" spans="1:10">
      <c r="A16" s="1" t="s">
        <v>22</v>
      </c>
      <c r="B16" s="2">
        <v>13755</v>
      </c>
      <c r="C16" s="2">
        <v>0</v>
      </c>
      <c r="D16" s="2">
        <v>10700</v>
      </c>
      <c r="E16" s="2">
        <v>0</v>
      </c>
      <c r="F16" s="298">
        <f>(((C16+B16)/(E16+D16))-((1)))</f>
        <v>0.28551401869158877</v>
      </c>
      <c r="G16" s="4">
        <f t="shared" si="2"/>
        <v>3055</v>
      </c>
      <c r="J16" s="141"/>
    </row>
    <row r="17" spans="1:13">
      <c r="A17" s="1" t="s">
        <v>24</v>
      </c>
      <c r="B17" s="2">
        <v>3507</v>
      </c>
      <c r="C17" s="2">
        <v>0</v>
      </c>
      <c r="D17" s="2">
        <v>0</v>
      </c>
      <c r="E17" s="2">
        <v>0</v>
      </c>
      <c r="F17" s="298" t="e">
        <f t="shared" ref="F17:F27" si="3">(((C17+B17)/(E17+D17))-((1)))</f>
        <v>#DIV/0!</v>
      </c>
      <c r="G17" s="4">
        <f t="shared" si="2"/>
        <v>3507</v>
      </c>
      <c r="I17" s="141"/>
    </row>
    <row r="18" spans="1:13">
      <c r="A18" s="1" t="s">
        <v>25</v>
      </c>
      <c r="B18" s="2">
        <v>0</v>
      </c>
      <c r="C18" s="2">
        <v>0</v>
      </c>
      <c r="D18" s="2">
        <v>0</v>
      </c>
      <c r="E18" s="2">
        <v>0</v>
      </c>
      <c r="F18" s="298" t="e">
        <f t="shared" si="3"/>
        <v>#DIV/0!</v>
      </c>
      <c r="G18" s="4">
        <f t="shared" si="2"/>
        <v>0</v>
      </c>
      <c r="I18" s="141"/>
    </row>
    <row r="19" spans="1:13">
      <c r="A19" s="1" t="s">
        <v>93</v>
      </c>
      <c r="B19" s="2">
        <v>0</v>
      </c>
      <c r="C19" s="2">
        <v>0</v>
      </c>
      <c r="D19" s="2">
        <v>0</v>
      </c>
      <c r="E19" s="2">
        <v>0</v>
      </c>
      <c r="F19" s="298" t="e">
        <f t="shared" si="3"/>
        <v>#DIV/0!</v>
      </c>
      <c r="G19" s="4">
        <f t="shared" si="2"/>
        <v>0</v>
      </c>
      <c r="I19" s="141"/>
    </row>
    <row r="20" spans="1:13">
      <c r="A20" s="1" t="s">
        <v>27</v>
      </c>
      <c r="B20" s="2">
        <v>1009</v>
      </c>
      <c r="C20" s="2">
        <v>0</v>
      </c>
      <c r="D20" s="2">
        <v>2527</v>
      </c>
      <c r="E20" s="2">
        <v>0</v>
      </c>
      <c r="F20" s="298">
        <f t="shared" si="3"/>
        <v>-0.60071230708349821</v>
      </c>
      <c r="G20" s="4">
        <f t="shared" si="2"/>
        <v>-1518</v>
      </c>
      <c r="J20" s="141"/>
      <c r="M20" s="141"/>
    </row>
    <row r="21" spans="1:13">
      <c r="A21" s="1" t="s">
        <v>28</v>
      </c>
      <c r="B21" s="2">
        <v>0</v>
      </c>
      <c r="C21" s="2">
        <v>0</v>
      </c>
      <c r="D21" s="2">
        <v>3735</v>
      </c>
      <c r="E21" s="2">
        <v>0</v>
      </c>
      <c r="F21" s="298">
        <f t="shared" si="3"/>
        <v>-1</v>
      </c>
      <c r="G21" s="4">
        <f t="shared" si="2"/>
        <v>-3735</v>
      </c>
      <c r="I21" s="141"/>
    </row>
    <row r="22" spans="1:13">
      <c r="A22" s="1" t="s">
        <v>30</v>
      </c>
      <c r="B22" s="2">
        <v>0</v>
      </c>
      <c r="C22" s="2">
        <v>0</v>
      </c>
      <c r="D22" s="2">
        <v>0</v>
      </c>
      <c r="E22" s="2">
        <v>0</v>
      </c>
      <c r="F22" s="298" t="e">
        <f t="shared" si="3"/>
        <v>#DIV/0!</v>
      </c>
      <c r="G22" s="4">
        <f t="shared" si="2"/>
        <v>0</v>
      </c>
      <c r="J22" s="141"/>
      <c r="K22" s="141"/>
    </row>
    <row r="23" spans="1:13">
      <c r="A23" s="1" t="s">
        <v>32</v>
      </c>
      <c r="B23" s="2">
        <v>26</v>
      </c>
      <c r="C23" s="2">
        <v>12</v>
      </c>
      <c r="D23" s="166">
        <v>498</v>
      </c>
      <c r="E23" s="2">
        <v>1</v>
      </c>
      <c r="F23" s="298">
        <f t="shared" si="3"/>
        <v>-0.9238476953907816</v>
      </c>
      <c r="G23" s="4">
        <f t="shared" si="2"/>
        <v>-461</v>
      </c>
    </row>
    <row r="24" spans="1:13">
      <c r="A24" s="1" t="s">
        <v>33</v>
      </c>
      <c r="B24" s="2">
        <v>0</v>
      </c>
      <c r="C24" s="2">
        <v>0</v>
      </c>
      <c r="D24" s="2">
        <v>3710</v>
      </c>
      <c r="E24" s="2">
        <v>0</v>
      </c>
      <c r="F24" s="298">
        <f t="shared" si="3"/>
        <v>-1</v>
      </c>
      <c r="G24" s="4">
        <f t="shared" si="2"/>
        <v>-3710</v>
      </c>
    </row>
    <row r="25" spans="1:13">
      <c r="A25" s="1" t="s">
        <v>35</v>
      </c>
      <c r="B25" s="2">
        <v>115</v>
      </c>
      <c r="C25" s="2">
        <v>0</v>
      </c>
      <c r="D25" s="2">
        <v>27</v>
      </c>
      <c r="E25" s="2">
        <v>2</v>
      </c>
      <c r="F25" s="298">
        <f t="shared" si="3"/>
        <v>2.9655172413793105</v>
      </c>
      <c r="G25" s="4">
        <f t="shared" si="2"/>
        <v>86</v>
      </c>
    </row>
    <row r="26" spans="1:13">
      <c r="A26" s="13" t="s">
        <v>37</v>
      </c>
      <c r="B26" s="2">
        <v>0</v>
      </c>
      <c r="C26" s="14">
        <v>16</v>
      </c>
      <c r="D26" s="14">
        <v>286</v>
      </c>
      <c r="E26" s="14">
        <v>0</v>
      </c>
      <c r="F26" s="298">
        <f t="shared" si="3"/>
        <v>-0.94405594405594406</v>
      </c>
      <c r="G26" s="4">
        <f t="shared" si="2"/>
        <v>-270</v>
      </c>
      <c r="H26" s="141"/>
    </row>
    <row r="27" spans="1:13" ht="15.75">
      <c r="A27" s="15" t="s">
        <v>47</v>
      </c>
      <c r="B27" s="167">
        <f>SUM(B15:B26)</f>
        <v>94626</v>
      </c>
      <c r="C27" s="16">
        <f>SUM(C15:C26)</f>
        <v>28</v>
      </c>
      <c r="D27" s="16">
        <f>SUM(D15:D26)</f>
        <v>92836</v>
      </c>
      <c r="E27" s="16">
        <f>SUM(E15:E26)</f>
        <v>3</v>
      </c>
      <c r="F27" s="298">
        <f t="shared" si="3"/>
        <v>1.9549973610228477E-2</v>
      </c>
      <c r="G27" s="4">
        <f t="shared" si="2"/>
        <v>1815</v>
      </c>
    </row>
    <row r="28" spans="1:13">
      <c r="A28" s="17" t="s">
        <v>38</v>
      </c>
      <c r="B28" s="331">
        <f>SUM(B27+C27)</f>
        <v>94654</v>
      </c>
      <c r="C28" s="332"/>
      <c r="D28" s="331">
        <f>SUM(D27+E27)</f>
        <v>92839</v>
      </c>
      <c r="E28" s="332"/>
      <c r="F28" s="294">
        <f>SUM(B28-D28)/D28</f>
        <v>1.954997361022846E-2</v>
      </c>
      <c r="G28" s="19">
        <f>SUM(B28-D28)</f>
        <v>1815</v>
      </c>
    </row>
    <row r="30" spans="1:13">
      <c r="A30" s="395" t="s">
        <v>61</v>
      </c>
      <c r="B30" s="395"/>
      <c r="C30" s="395"/>
      <c r="D30" s="395"/>
      <c r="E30" s="395"/>
      <c r="F30" s="395"/>
      <c r="G30" s="395"/>
    </row>
    <row r="31" spans="1:13">
      <c r="A31" s="136" t="s">
        <v>2</v>
      </c>
      <c r="B31" s="388" t="s">
        <v>96</v>
      </c>
      <c r="C31" s="389"/>
      <c r="D31" s="388" t="s">
        <v>95</v>
      </c>
      <c r="E31" s="389"/>
      <c r="F31" s="137" t="s">
        <v>3</v>
      </c>
      <c r="G31" s="138" t="s">
        <v>4</v>
      </c>
    </row>
    <row r="32" spans="1:13">
      <c r="A32" s="136"/>
      <c r="B32" s="137" t="s">
        <v>90</v>
      </c>
      <c r="C32" s="137" t="s">
        <v>91</v>
      </c>
      <c r="D32" s="137" t="s">
        <v>90</v>
      </c>
      <c r="E32" s="136" t="s">
        <v>91</v>
      </c>
      <c r="F32" s="137"/>
      <c r="G32" s="138"/>
    </row>
    <row r="33" spans="1:7">
      <c r="A33" s="20" t="s">
        <v>62</v>
      </c>
      <c r="B33" s="20">
        <v>8389</v>
      </c>
      <c r="C33" s="20">
        <v>0</v>
      </c>
      <c r="D33" s="21">
        <v>8110</v>
      </c>
      <c r="E33" s="21">
        <v>0</v>
      </c>
      <c r="F33" s="298">
        <f>(((C33+B33)/(E33+D33))-((1)))</f>
        <v>3.4401972872996289E-2</v>
      </c>
      <c r="G33" s="4">
        <f>SUM(B33+C33)-(D33+E33)</f>
        <v>279</v>
      </c>
    </row>
    <row r="34" spans="1:7">
      <c r="A34" s="22" t="s">
        <v>63</v>
      </c>
      <c r="B34" s="358">
        <f>SUM(B33:C33)</f>
        <v>8389</v>
      </c>
      <c r="C34" s="358"/>
      <c r="D34" s="358">
        <f>SUM(D33:E33)</f>
        <v>8110</v>
      </c>
      <c r="E34" s="358"/>
      <c r="F34" s="299">
        <f>SUM(B34-D34)/D34</f>
        <v>3.4401972872996303E-2</v>
      </c>
      <c r="G34" s="24">
        <f>SUM(B34-D34)</f>
        <v>279</v>
      </c>
    </row>
    <row r="35" spans="1:7">
      <c r="A35" s="25"/>
      <c r="B35" s="26"/>
      <c r="C35" s="26"/>
      <c r="D35" s="26"/>
      <c r="E35" s="26"/>
      <c r="F35" s="296"/>
      <c r="G35" s="28"/>
    </row>
    <row r="36" spans="1:7">
      <c r="A36" s="397" t="s">
        <v>64</v>
      </c>
      <c r="B36" s="397"/>
      <c r="C36" s="397"/>
      <c r="D36" s="397"/>
      <c r="E36" s="397"/>
      <c r="F36" s="397"/>
      <c r="G36" s="397"/>
    </row>
    <row r="37" spans="1:7">
      <c r="A37" s="169" t="s">
        <v>2</v>
      </c>
      <c r="B37" s="398" t="s">
        <v>96</v>
      </c>
      <c r="C37" s="399"/>
      <c r="D37" s="398" t="s">
        <v>95</v>
      </c>
      <c r="E37" s="399"/>
      <c r="F37" s="397" t="s">
        <v>3</v>
      </c>
      <c r="G37" s="400" t="s">
        <v>4</v>
      </c>
    </row>
    <row r="38" spans="1:7">
      <c r="A38" s="169"/>
      <c r="B38" s="197" t="s">
        <v>90</v>
      </c>
      <c r="C38" s="197" t="s">
        <v>91</v>
      </c>
      <c r="D38" s="197" t="s">
        <v>90</v>
      </c>
      <c r="E38" s="169" t="s">
        <v>91</v>
      </c>
      <c r="F38" s="397"/>
      <c r="G38" s="400"/>
    </row>
    <row r="39" spans="1:7">
      <c r="A39" s="20" t="s">
        <v>65</v>
      </c>
      <c r="B39" s="20">
        <v>70687</v>
      </c>
      <c r="C39" s="20">
        <v>0</v>
      </c>
      <c r="D39" s="21">
        <v>101314</v>
      </c>
      <c r="E39" s="21">
        <v>0</v>
      </c>
      <c r="F39" s="300">
        <f>(((C39+B39)/(E39+D39))-((1)))</f>
        <v>-0.30229780681840612</v>
      </c>
      <c r="G39" s="30">
        <f>SUM(B39+C39)-(D39+E39)</f>
        <v>-30627</v>
      </c>
    </row>
    <row r="40" spans="1:7">
      <c r="A40" s="22" t="s">
        <v>66</v>
      </c>
      <c r="B40" s="358">
        <f>SUM(B39:C39)</f>
        <v>70687</v>
      </c>
      <c r="C40" s="358"/>
      <c r="D40" s="358">
        <f>SUM(D39:E39)</f>
        <v>101314</v>
      </c>
      <c r="E40" s="358"/>
      <c r="F40" s="299">
        <f>SUM(B40-D40)/D40</f>
        <v>-0.30229780681840612</v>
      </c>
      <c r="G40" s="24">
        <f>SUM(B40-D40)</f>
        <v>-30627</v>
      </c>
    </row>
    <row r="41" spans="1:7">
      <c r="A41" s="31"/>
      <c r="B41" s="32"/>
      <c r="C41" s="32"/>
      <c r="D41" s="32"/>
      <c r="E41" s="32"/>
      <c r="F41" s="296"/>
      <c r="G41" s="33"/>
    </row>
    <row r="42" spans="1:7">
      <c r="A42" s="396" t="s">
        <v>67</v>
      </c>
      <c r="B42" s="396"/>
      <c r="C42" s="396"/>
      <c r="D42" s="396"/>
      <c r="E42" s="396"/>
      <c r="F42" s="396"/>
      <c r="G42" s="396"/>
    </row>
    <row r="43" spans="1:7">
      <c r="A43" s="186" t="s">
        <v>2</v>
      </c>
      <c r="B43" s="398" t="s">
        <v>96</v>
      </c>
      <c r="C43" s="399"/>
      <c r="D43" s="398" t="s">
        <v>95</v>
      </c>
      <c r="E43" s="399"/>
      <c r="F43" s="197" t="s">
        <v>3</v>
      </c>
      <c r="G43" s="198" t="s">
        <v>4</v>
      </c>
    </row>
    <row r="44" spans="1:7">
      <c r="A44" s="186"/>
      <c r="B44" s="187" t="s">
        <v>90</v>
      </c>
      <c r="C44" s="187" t="s">
        <v>91</v>
      </c>
      <c r="D44" s="187" t="s">
        <v>90</v>
      </c>
      <c r="E44" s="188" t="s">
        <v>91</v>
      </c>
      <c r="F44" s="189"/>
      <c r="G44" s="190"/>
    </row>
    <row r="45" spans="1:7">
      <c r="A45" s="20" t="s">
        <v>68</v>
      </c>
      <c r="B45" s="20">
        <v>5085</v>
      </c>
      <c r="C45" s="20">
        <v>45</v>
      </c>
      <c r="D45" s="21">
        <v>1685</v>
      </c>
      <c r="E45" s="21">
        <v>2</v>
      </c>
      <c r="F45" s="293">
        <f>(((C45+B45)/(E45+D45))-((1)))</f>
        <v>2.0409010077059868</v>
      </c>
      <c r="G45" s="35">
        <f>SUM(B45+C45)-(D45+E45)</f>
        <v>3443</v>
      </c>
    </row>
    <row r="46" spans="1:7">
      <c r="A46" s="22" t="s">
        <v>69</v>
      </c>
      <c r="B46" s="358">
        <f>SUM(B45:C45)</f>
        <v>5130</v>
      </c>
      <c r="C46" s="358"/>
      <c r="D46" s="358">
        <f>SUM(D45:E45)</f>
        <v>1687</v>
      </c>
      <c r="E46" s="358"/>
      <c r="F46" s="299">
        <f>SUM(B46-D46)/D46</f>
        <v>2.0409010077059868</v>
      </c>
      <c r="G46" s="24">
        <f>SUM(B46-D46)</f>
        <v>3443</v>
      </c>
    </row>
    <row r="48" spans="1:7">
      <c r="A48" s="396" t="s">
        <v>70</v>
      </c>
      <c r="B48" s="396"/>
      <c r="C48" s="396"/>
      <c r="D48" s="396"/>
      <c r="E48" s="396"/>
      <c r="F48" s="396"/>
      <c r="G48" s="396"/>
    </row>
    <row r="49" spans="1:14">
      <c r="A49" s="186" t="s">
        <v>2</v>
      </c>
      <c r="B49" s="398" t="s">
        <v>96</v>
      </c>
      <c r="C49" s="399"/>
      <c r="D49" s="398" t="s">
        <v>95</v>
      </c>
      <c r="E49" s="399"/>
      <c r="F49" s="197" t="s">
        <v>3</v>
      </c>
      <c r="G49" s="198" t="s">
        <v>4</v>
      </c>
    </row>
    <row r="50" spans="1:14">
      <c r="A50" s="186"/>
      <c r="B50" s="187" t="s">
        <v>90</v>
      </c>
      <c r="C50" s="187" t="s">
        <v>91</v>
      </c>
      <c r="D50" s="187" t="s">
        <v>90</v>
      </c>
      <c r="E50" s="188" t="s">
        <v>91</v>
      </c>
      <c r="F50" s="189"/>
      <c r="G50" s="190"/>
    </row>
    <row r="51" spans="1:14">
      <c r="A51" s="20" t="s">
        <v>88</v>
      </c>
      <c r="B51" s="20">
        <v>0</v>
      </c>
      <c r="C51" s="20">
        <v>0</v>
      </c>
      <c r="D51" s="21">
        <v>0</v>
      </c>
      <c r="E51" s="21">
        <v>0</v>
      </c>
      <c r="F51" s="293" t="e">
        <f>(((C51+B51)/(E51+D51))-((1)))</f>
        <v>#DIV/0!</v>
      </c>
      <c r="G51" s="35">
        <f>SUM(B51+C51)-(D51+E51)</f>
        <v>0</v>
      </c>
    </row>
    <row r="52" spans="1:14">
      <c r="A52" s="22" t="s">
        <v>71</v>
      </c>
      <c r="B52" s="358">
        <f>SUM(B51:C51)</f>
        <v>0</v>
      </c>
      <c r="C52" s="358"/>
      <c r="D52" s="358">
        <f>SUM(D51:E51)</f>
        <v>0</v>
      </c>
      <c r="E52" s="358"/>
      <c r="F52" s="299" t="e">
        <f>SUM(B52-D52)/D52</f>
        <v>#DIV/0!</v>
      </c>
      <c r="G52" s="24">
        <f>SUM(B52-D52)</f>
        <v>0</v>
      </c>
    </row>
    <row r="53" spans="1:14">
      <c r="A53" s="401" t="s">
        <v>72</v>
      </c>
      <c r="B53" s="401"/>
      <c r="C53" s="401"/>
      <c r="D53" s="401"/>
      <c r="E53" s="401"/>
      <c r="F53" s="401"/>
      <c r="G53" s="401"/>
    </row>
    <row r="54" spans="1:14">
      <c r="A54" s="36" t="s">
        <v>2</v>
      </c>
      <c r="B54" s="388" t="s">
        <v>96</v>
      </c>
      <c r="C54" s="389"/>
      <c r="D54" s="388" t="s">
        <v>95</v>
      </c>
      <c r="E54" s="389"/>
      <c r="F54" s="402" t="s">
        <v>3</v>
      </c>
      <c r="G54" s="404" t="s">
        <v>4</v>
      </c>
    </row>
    <row r="55" spans="1:14">
      <c r="A55" s="37"/>
      <c r="B55" s="38" t="s">
        <v>90</v>
      </c>
      <c r="C55" s="38" t="s">
        <v>91</v>
      </c>
      <c r="D55" s="199" t="s">
        <v>90</v>
      </c>
      <c r="E55" s="39" t="s">
        <v>91</v>
      </c>
      <c r="F55" s="403"/>
      <c r="G55" s="405"/>
    </row>
    <row r="56" spans="1:14">
      <c r="A56" s="40" t="s">
        <v>73</v>
      </c>
      <c r="B56" s="41">
        <v>91785.936999999903</v>
      </c>
      <c r="C56" s="41">
        <v>27269.093999999899</v>
      </c>
      <c r="D56" s="41">
        <v>72877.63</v>
      </c>
      <c r="E56" s="41">
        <v>34389.260999999999</v>
      </c>
      <c r="F56" s="298">
        <f>(((C56+B56)/(E56+D56))-((1)))</f>
        <v>0.1098954196407147</v>
      </c>
      <c r="G56" s="30">
        <f>SUM(B56+C56)-(D56+E56)</f>
        <v>11788.139999999796</v>
      </c>
    </row>
    <row r="57" spans="1:14">
      <c r="A57" s="17" t="s">
        <v>38</v>
      </c>
      <c r="B57" s="331">
        <f>SUM(B56+C56)</f>
        <v>119055.0309999998</v>
      </c>
      <c r="C57" s="332"/>
      <c r="D57" s="331">
        <f>SUM(D56+E56)</f>
        <v>107266.891</v>
      </c>
      <c r="E57" s="332"/>
      <c r="F57" s="294">
        <f>SUM(B57-D57)/D57</f>
        <v>0.10989541964071463</v>
      </c>
      <c r="G57" s="19">
        <f>SUM(B57-D57)</f>
        <v>11788.139999999796</v>
      </c>
    </row>
    <row r="59" spans="1:14">
      <c r="A59" s="401" t="s">
        <v>74</v>
      </c>
      <c r="B59" s="401"/>
      <c r="C59" s="401"/>
      <c r="D59" s="401"/>
      <c r="E59" s="401"/>
      <c r="F59" s="401"/>
      <c r="G59" s="401"/>
    </row>
    <row r="60" spans="1:14">
      <c r="A60" s="36" t="s">
        <v>2</v>
      </c>
      <c r="B60" s="388" t="s">
        <v>96</v>
      </c>
      <c r="C60" s="389"/>
      <c r="D60" s="388" t="s">
        <v>95</v>
      </c>
      <c r="E60" s="389"/>
      <c r="F60" s="402" t="s">
        <v>3</v>
      </c>
      <c r="G60" s="406" t="s">
        <v>4</v>
      </c>
      <c r="L60" s="141"/>
      <c r="N60" s="141"/>
    </row>
    <row r="61" spans="1:14">
      <c r="A61" s="37"/>
      <c r="B61" s="38" t="s">
        <v>75</v>
      </c>
      <c r="C61" s="38" t="s">
        <v>76</v>
      </c>
      <c r="D61" s="199" t="s">
        <v>77</v>
      </c>
      <c r="E61" s="39" t="s">
        <v>76</v>
      </c>
      <c r="F61" s="403"/>
      <c r="G61" s="407"/>
    </row>
    <row r="62" spans="1:14">
      <c r="A62" s="40" t="s">
        <v>78</v>
      </c>
      <c r="B62" s="41">
        <v>14161</v>
      </c>
      <c r="C62" s="41">
        <v>15210</v>
      </c>
      <c r="D62" s="41">
        <v>9554</v>
      </c>
      <c r="E62" s="41">
        <v>3898</v>
      </c>
      <c r="F62" s="297">
        <f>(((C62+B62)/(E62+D62))-((1)))</f>
        <v>1.1833928040440083</v>
      </c>
      <c r="G62" s="43">
        <f>SUM(B62+C62)-(D62+E62)</f>
        <v>15919</v>
      </c>
    </row>
    <row r="63" spans="1:14">
      <c r="A63" s="17" t="s">
        <v>47</v>
      </c>
      <c r="B63" s="331">
        <f>SUM(B62+C62)</f>
        <v>29371</v>
      </c>
      <c r="C63" s="332"/>
      <c r="D63" s="331">
        <f>SUM(D62+E62)</f>
        <v>13452</v>
      </c>
      <c r="E63" s="332"/>
      <c r="F63" s="294">
        <f>SUM(B63-D63)/D63</f>
        <v>1.1833928040440083</v>
      </c>
      <c r="G63" s="19">
        <f>SUM(B63-D63)</f>
        <v>15919</v>
      </c>
      <c r="M63" s="141"/>
    </row>
    <row r="64" spans="1:14">
      <c r="A64" s="31"/>
      <c r="B64" s="32"/>
      <c r="C64" s="32"/>
      <c r="D64" s="32"/>
      <c r="E64" s="32"/>
      <c r="F64" s="296"/>
      <c r="G64" s="33"/>
      <c r="H64" s="141"/>
      <c r="I64" s="141"/>
      <c r="L64" s="141"/>
      <c r="N64" s="141"/>
    </row>
    <row r="65" spans="1:14">
      <c r="A65" s="401" t="s">
        <v>79</v>
      </c>
      <c r="B65" s="401"/>
      <c r="C65" s="401"/>
      <c r="D65" s="401"/>
      <c r="E65" s="401"/>
      <c r="F65" s="401"/>
      <c r="G65" s="401"/>
      <c r="I65" s="141"/>
      <c r="L65" s="141"/>
      <c r="N65" s="141"/>
    </row>
    <row r="66" spans="1:14">
      <c r="A66" s="36" t="s">
        <v>2</v>
      </c>
      <c r="B66" s="388" t="s">
        <v>96</v>
      </c>
      <c r="C66" s="389"/>
      <c r="D66" s="388" t="s">
        <v>95</v>
      </c>
      <c r="E66" s="389"/>
      <c r="F66" s="402" t="s">
        <v>3</v>
      </c>
      <c r="G66" s="406" t="s">
        <v>4</v>
      </c>
      <c r="J66" s="141"/>
      <c r="L66" s="141"/>
    </row>
    <row r="67" spans="1:14">
      <c r="A67" s="37"/>
      <c r="B67" s="38" t="s">
        <v>80</v>
      </c>
      <c r="C67" s="38" t="s">
        <v>81</v>
      </c>
      <c r="D67" s="199" t="s">
        <v>80</v>
      </c>
      <c r="E67" s="39" t="s">
        <v>81</v>
      </c>
      <c r="F67" s="403"/>
      <c r="G67" s="407"/>
      <c r="L67" s="141"/>
      <c r="N67" s="141"/>
    </row>
    <row r="68" spans="1:14">
      <c r="A68" s="40" t="s">
        <v>82</v>
      </c>
      <c r="B68" s="41">
        <v>3823</v>
      </c>
      <c r="C68" s="41">
        <v>3871</v>
      </c>
      <c r="D68" s="41">
        <v>3310</v>
      </c>
      <c r="E68" s="41">
        <v>3693</v>
      </c>
      <c r="F68" s="297">
        <f>(((C68+B68)/(E68+D68))-((1)))</f>
        <v>9.8671997715264803E-2</v>
      </c>
      <c r="G68" s="43">
        <f>SUM(B68+C68)-(D68+E68)</f>
        <v>691</v>
      </c>
      <c r="K68" s="141"/>
      <c r="L68" s="141"/>
    </row>
    <row r="69" spans="1:14">
      <c r="A69" s="17" t="s">
        <v>47</v>
      </c>
      <c r="B69" s="331">
        <f>SUM(B68+C68)</f>
        <v>7694</v>
      </c>
      <c r="C69" s="332"/>
      <c r="D69" s="331">
        <f>SUM(D68+E68)</f>
        <v>7003</v>
      </c>
      <c r="E69" s="332"/>
      <c r="F69" s="294">
        <f>SUM(B69-D69)/D69</f>
        <v>9.8671997715264886E-2</v>
      </c>
      <c r="G69" s="19">
        <f>SUM(B69-D69)</f>
        <v>691</v>
      </c>
    </row>
    <row r="70" spans="1:14">
      <c r="A70" s="323" t="s">
        <v>83</v>
      </c>
      <c r="B70" s="323"/>
      <c r="C70" s="323"/>
      <c r="D70" s="323"/>
      <c r="E70" s="323"/>
      <c r="F70" s="323"/>
      <c r="G70" s="323"/>
    </row>
    <row r="71" spans="1:14">
      <c r="A71" s="31"/>
      <c r="B71" s="32"/>
      <c r="C71" s="32"/>
      <c r="D71" s="32"/>
      <c r="E71" s="32"/>
      <c r="F71" s="296"/>
      <c r="G71" s="33"/>
      <c r="I71" s="141"/>
    </row>
    <row r="72" spans="1:14">
      <c r="A72" s="408" t="s">
        <v>84</v>
      </c>
      <c r="B72" s="409"/>
      <c r="C72" s="409"/>
      <c r="D72" s="409"/>
      <c r="E72" s="409"/>
      <c r="F72" s="409"/>
      <c r="G72" s="410"/>
      <c r="L72" s="141"/>
    </row>
    <row r="73" spans="1:14">
      <c r="A73" s="39" t="s">
        <v>2</v>
      </c>
      <c r="B73" s="388" t="s">
        <v>96</v>
      </c>
      <c r="C73" s="389"/>
      <c r="D73" s="388" t="s">
        <v>95</v>
      </c>
      <c r="E73" s="389"/>
      <c r="F73" s="413" t="s">
        <v>3</v>
      </c>
      <c r="G73" s="415" t="s">
        <v>4</v>
      </c>
    </row>
    <row r="74" spans="1:14">
      <c r="A74" s="37"/>
      <c r="B74" s="181" t="s">
        <v>80</v>
      </c>
      <c r="C74" s="181" t="s">
        <v>81</v>
      </c>
      <c r="D74" s="182" t="s">
        <v>80</v>
      </c>
      <c r="E74" s="183" t="s">
        <v>81</v>
      </c>
      <c r="F74" s="403"/>
      <c r="G74" s="407"/>
    </row>
    <row r="75" spans="1:14" ht="30">
      <c r="A75" s="180" t="s">
        <v>85</v>
      </c>
      <c r="B75" s="184">
        <v>199</v>
      </c>
      <c r="C75" s="184">
        <v>481</v>
      </c>
      <c r="D75" s="185">
        <v>134</v>
      </c>
      <c r="E75" s="185">
        <v>205</v>
      </c>
      <c r="F75" s="295">
        <f>(((C75+B75)/(E75+D75))-((1)))</f>
        <v>1.0058997050147491</v>
      </c>
      <c r="G75" s="44">
        <f>SUM(B75+C75)-(D75+E75)</f>
        <v>341</v>
      </c>
    </row>
    <row r="76" spans="1:14">
      <c r="A76" s="17" t="s">
        <v>47</v>
      </c>
      <c r="B76" s="411">
        <f>SUM(B75+C75)</f>
        <v>680</v>
      </c>
      <c r="C76" s="412"/>
      <c r="D76" s="411">
        <f>SUM(D75+E75)</f>
        <v>339</v>
      </c>
      <c r="E76" s="412"/>
      <c r="F76" s="294">
        <f>SUM(B76-D76)/D76</f>
        <v>1.0058997050147493</v>
      </c>
      <c r="G76" s="19">
        <f>SUM(B76-D76)</f>
        <v>341</v>
      </c>
    </row>
    <row r="77" spans="1:14">
      <c r="A77" s="323" t="s">
        <v>86</v>
      </c>
      <c r="B77" s="323"/>
      <c r="C77" s="323"/>
      <c r="D77" s="323"/>
      <c r="E77" s="323"/>
      <c r="F77" s="323"/>
      <c r="G77" s="323"/>
    </row>
    <row r="78" spans="1:14">
      <c r="I78" s="141"/>
    </row>
    <row r="80" spans="1:14">
      <c r="A80" s="414" t="s">
        <v>1</v>
      </c>
      <c r="B80" s="414"/>
      <c r="C80" s="414"/>
      <c r="D80" s="414"/>
      <c r="E80" s="414"/>
      <c r="F80" s="414"/>
      <c r="G80" s="414"/>
      <c r="I80" s="141"/>
    </row>
    <row r="81" spans="1:13">
      <c r="A81" s="200" t="s">
        <v>2</v>
      </c>
      <c r="B81" s="417" t="s">
        <v>96</v>
      </c>
      <c r="C81" s="417"/>
      <c r="D81" s="417" t="s">
        <v>95</v>
      </c>
      <c r="E81" s="417"/>
      <c r="F81" s="417" t="s">
        <v>3</v>
      </c>
      <c r="G81" s="416" t="s">
        <v>4</v>
      </c>
      <c r="K81" s="141"/>
      <c r="M81" s="141"/>
    </row>
    <row r="82" spans="1:13">
      <c r="A82" s="200"/>
      <c r="B82" s="201" t="s">
        <v>90</v>
      </c>
      <c r="C82" s="201" t="s">
        <v>91</v>
      </c>
      <c r="D82" s="201" t="s">
        <v>90</v>
      </c>
      <c r="E82" s="200" t="s">
        <v>91</v>
      </c>
      <c r="F82" s="417"/>
      <c r="G82" s="416"/>
    </row>
    <row r="83" spans="1:13">
      <c r="A83" s="45" t="s">
        <v>6</v>
      </c>
      <c r="B83" s="46">
        <v>134275.41</v>
      </c>
      <c r="C83" s="47">
        <v>0</v>
      </c>
      <c r="D83" s="47">
        <v>133739.73000000001</v>
      </c>
      <c r="E83" s="46">
        <v>0</v>
      </c>
      <c r="F83" s="293">
        <f>(((C83+B83)/(E83+D83))-((1)))</f>
        <v>4.0053916663358446E-3</v>
      </c>
      <c r="G83" s="35">
        <f t="shared" ref="G83:G94" si="4">SUM(B83+C83)-(D83+E83)</f>
        <v>535.67999999999302</v>
      </c>
    </row>
    <row r="84" spans="1:13">
      <c r="A84" s="5" t="s">
        <v>8</v>
      </c>
      <c r="B84" s="6">
        <v>95183.027000000002</v>
      </c>
      <c r="C84" s="47">
        <v>0</v>
      </c>
      <c r="D84" s="6">
        <v>58452.838000000003</v>
      </c>
      <c r="E84" s="6">
        <v>0</v>
      </c>
      <c r="F84" s="293">
        <f>(((C84+B84)/(E84+D84))-((1)))</f>
        <v>0.62837306547887373</v>
      </c>
      <c r="G84" s="35">
        <f t="shared" si="4"/>
        <v>36730.188999999998</v>
      </c>
    </row>
    <row r="85" spans="1:13">
      <c r="A85" s="1" t="s">
        <v>10</v>
      </c>
      <c r="B85" s="2">
        <v>43145.82</v>
      </c>
      <c r="C85" s="47">
        <v>0</v>
      </c>
      <c r="D85" s="6">
        <v>75747.568999999901</v>
      </c>
      <c r="E85" s="2">
        <v>0</v>
      </c>
      <c r="F85" s="293">
        <f>(((C85+B85)/(E85+D85))-((1)))</f>
        <v>-0.43039993798348752</v>
      </c>
      <c r="G85" s="35">
        <f t="shared" si="4"/>
        <v>-32601.748999999902</v>
      </c>
    </row>
    <row r="86" spans="1:13">
      <c r="A86" s="1" t="s">
        <v>12</v>
      </c>
      <c r="B86" s="2">
        <v>69457.760999999999</v>
      </c>
      <c r="C86" s="47">
        <v>0</v>
      </c>
      <c r="D86" s="6">
        <v>83147.3299999999</v>
      </c>
      <c r="E86" s="2">
        <v>0</v>
      </c>
      <c r="F86" s="293">
        <f t="shared" ref="F86:F94" si="5">(((C86+B86)/(E86+D86))-((1)))</f>
        <v>-0.16464231623552938</v>
      </c>
      <c r="G86" s="35">
        <f t="shared" si="4"/>
        <v>-13689.568999999901</v>
      </c>
    </row>
    <row r="87" spans="1:13">
      <c r="A87" s="1" t="s">
        <v>14</v>
      </c>
      <c r="B87" s="2">
        <v>29008.69</v>
      </c>
      <c r="C87" s="47">
        <v>0</v>
      </c>
      <c r="D87" s="6">
        <v>2604.8000000000002</v>
      </c>
      <c r="E87" s="2">
        <v>0</v>
      </c>
      <c r="F87" s="293">
        <f t="shared" si="5"/>
        <v>10.13662853194103</v>
      </c>
      <c r="G87" s="35">
        <f t="shared" si="4"/>
        <v>26403.89</v>
      </c>
    </row>
    <row r="88" spans="1:13">
      <c r="A88" s="1" t="s">
        <v>16</v>
      </c>
      <c r="B88" s="2">
        <v>0</v>
      </c>
      <c r="C88" s="47">
        <v>0</v>
      </c>
      <c r="D88" s="6">
        <v>0</v>
      </c>
      <c r="E88" s="2">
        <v>0</v>
      </c>
      <c r="F88" s="293" t="e">
        <f t="shared" si="5"/>
        <v>#DIV/0!</v>
      </c>
      <c r="G88" s="35">
        <f t="shared" si="4"/>
        <v>0</v>
      </c>
    </row>
    <row r="89" spans="1:13">
      <c r="A89" s="1" t="s">
        <v>17</v>
      </c>
      <c r="B89" s="2">
        <v>0</v>
      </c>
      <c r="C89" s="47">
        <v>0</v>
      </c>
      <c r="D89" s="6">
        <v>0</v>
      </c>
      <c r="E89" s="2">
        <v>0</v>
      </c>
      <c r="F89" s="293" t="e">
        <f t="shared" si="5"/>
        <v>#DIV/0!</v>
      </c>
      <c r="G89" s="35">
        <f t="shared" si="4"/>
        <v>0</v>
      </c>
    </row>
    <row r="90" spans="1:13">
      <c r="A90" s="1" t="s">
        <v>19</v>
      </c>
      <c r="B90" s="2">
        <v>0</v>
      </c>
      <c r="C90" s="47">
        <v>0</v>
      </c>
      <c r="D90" s="6">
        <v>0</v>
      </c>
      <c r="E90" s="2">
        <v>0</v>
      </c>
      <c r="F90" s="293" t="e">
        <f t="shared" si="5"/>
        <v>#DIV/0!</v>
      </c>
      <c r="G90" s="35">
        <f t="shared" si="4"/>
        <v>0</v>
      </c>
    </row>
    <row r="91" spans="1:13">
      <c r="A91" s="1" t="s">
        <v>20</v>
      </c>
      <c r="B91" s="2">
        <v>0</v>
      </c>
      <c r="C91" s="47">
        <v>0</v>
      </c>
      <c r="D91" s="6">
        <v>0</v>
      </c>
      <c r="E91" s="2">
        <v>0</v>
      </c>
      <c r="F91" s="293" t="e">
        <f t="shared" si="5"/>
        <v>#DIV/0!</v>
      </c>
      <c r="G91" s="35">
        <f t="shared" si="4"/>
        <v>0</v>
      </c>
    </row>
    <row r="92" spans="1:13">
      <c r="A92" s="1" t="s">
        <v>89</v>
      </c>
      <c r="B92" s="2">
        <v>0</v>
      </c>
      <c r="C92" s="47">
        <v>0</v>
      </c>
      <c r="D92" s="6">
        <v>0</v>
      </c>
      <c r="E92" s="2">
        <v>0</v>
      </c>
      <c r="F92" s="293" t="e">
        <f t="shared" si="5"/>
        <v>#DIV/0!</v>
      </c>
      <c r="G92" s="35">
        <f t="shared" si="4"/>
        <v>0</v>
      </c>
    </row>
    <row r="93" spans="1:13">
      <c r="A93" s="1" t="s">
        <v>87</v>
      </c>
      <c r="B93" s="2">
        <v>0</v>
      </c>
      <c r="C93" s="47">
        <v>0</v>
      </c>
      <c r="D93" s="6">
        <v>0</v>
      </c>
      <c r="E93" s="2">
        <v>0</v>
      </c>
      <c r="F93" s="293" t="e">
        <f t="shared" si="5"/>
        <v>#DIV/0!</v>
      </c>
      <c r="G93" s="35">
        <f t="shared" si="4"/>
        <v>0</v>
      </c>
    </row>
    <row r="94" spans="1:13" ht="15.75">
      <c r="A94" s="15" t="s">
        <v>47</v>
      </c>
      <c r="B94" s="16">
        <f>SUM(B83:B93)</f>
        <v>371070.70799999998</v>
      </c>
      <c r="C94" s="16">
        <f>SUM(C83:C93)</f>
        <v>0</v>
      </c>
      <c r="D94" s="16">
        <f>SUM(D83:D93)</f>
        <v>353692.26699999982</v>
      </c>
      <c r="E94" s="16">
        <f>SUM(E83:E93)</f>
        <v>0</v>
      </c>
      <c r="F94" s="293">
        <f t="shared" si="5"/>
        <v>4.9134353847776202E-2</v>
      </c>
      <c r="G94" s="35">
        <f t="shared" si="4"/>
        <v>17378.441000000166</v>
      </c>
    </row>
    <row r="95" spans="1:13" ht="15.75">
      <c r="A95" s="48" t="s">
        <v>23</v>
      </c>
      <c r="B95" s="326">
        <f>SUM(B94+C94)</f>
        <v>371070.70799999998</v>
      </c>
      <c r="C95" s="327"/>
      <c r="D95" s="326">
        <f>SUM(D94+E94)</f>
        <v>353692.26699999982</v>
      </c>
      <c r="E95" s="327"/>
      <c r="F95" s="292">
        <f>SUM(B95-D95)/D95</f>
        <v>4.9134353847776306E-2</v>
      </c>
      <c r="G95" s="191">
        <f>SUM(B95-D95)</f>
        <v>17378.441000000166</v>
      </c>
    </row>
  </sheetData>
  <mergeCells count="69">
    <mergeCell ref="G81:G82"/>
    <mergeCell ref="B81:C81"/>
    <mergeCell ref="D81:E81"/>
    <mergeCell ref="B95:C95"/>
    <mergeCell ref="D95:E95"/>
    <mergeCell ref="F81:F82"/>
    <mergeCell ref="B76:C76"/>
    <mergeCell ref="D76:E76"/>
    <mergeCell ref="F73:F74"/>
    <mergeCell ref="A77:G77"/>
    <mergeCell ref="A80:G80"/>
    <mergeCell ref="G73:G74"/>
    <mergeCell ref="A72:G72"/>
    <mergeCell ref="B66:C66"/>
    <mergeCell ref="D66:E66"/>
    <mergeCell ref="B73:C73"/>
    <mergeCell ref="D73:E73"/>
    <mergeCell ref="B69:C69"/>
    <mergeCell ref="D69:E69"/>
    <mergeCell ref="F66:F67"/>
    <mergeCell ref="G66:G67"/>
    <mergeCell ref="A70:G70"/>
    <mergeCell ref="B63:C63"/>
    <mergeCell ref="D63:E63"/>
    <mergeCell ref="F60:F61"/>
    <mergeCell ref="G60:G61"/>
    <mergeCell ref="A65:G65"/>
    <mergeCell ref="B60:C60"/>
    <mergeCell ref="D60:E60"/>
    <mergeCell ref="B57:C57"/>
    <mergeCell ref="D57:E57"/>
    <mergeCell ref="F54:F55"/>
    <mergeCell ref="G54:G55"/>
    <mergeCell ref="A59:G59"/>
    <mergeCell ref="B54:C54"/>
    <mergeCell ref="D54:E54"/>
    <mergeCell ref="B49:C49"/>
    <mergeCell ref="D49:E49"/>
    <mergeCell ref="B52:C52"/>
    <mergeCell ref="D52:E52"/>
    <mergeCell ref="A53:G53"/>
    <mergeCell ref="A48:G48"/>
    <mergeCell ref="B34:C34"/>
    <mergeCell ref="D34:E34"/>
    <mergeCell ref="A36:G36"/>
    <mergeCell ref="B37:C37"/>
    <mergeCell ref="D37:E37"/>
    <mergeCell ref="B40:C40"/>
    <mergeCell ref="D40:E40"/>
    <mergeCell ref="F37:F38"/>
    <mergeCell ref="G37:G38"/>
    <mergeCell ref="A42:G42"/>
    <mergeCell ref="B43:C43"/>
    <mergeCell ref="D43:E43"/>
    <mergeCell ref="B46:C46"/>
    <mergeCell ref="D46:E46"/>
    <mergeCell ref="B31:C31"/>
    <mergeCell ref="D31:E31"/>
    <mergeCell ref="A1:G1"/>
    <mergeCell ref="B2:C2"/>
    <mergeCell ref="D2:E2"/>
    <mergeCell ref="B10:C10"/>
    <mergeCell ref="D10:E10"/>
    <mergeCell ref="A12:G12"/>
    <mergeCell ref="B13:C13"/>
    <mergeCell ref="D13:E13"/>
    <mergeCell ref="B28:C28"/>
    <mergeCell ref="D28:E28"/>
    <mergeCell ref="A30:G30"/>
  </mergeCells>
  <pageMargins left="0.7" right="0.7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مجموع المناولة التراكمي</vt:lpstr>
      <vt:lpstr>صادر وارد تراكمية</vt:lpstr>
      <vt:lpstr>مجموع المناولة الشهري (2)</vt:lpstr>
      <vt:lpstr>صادر وارد شهرية  (2)</vt:lpstr>
      <vt:lpstr>'مجموع المناولة التراكمي'!Print_Area</vt:lpstr>
      <vt:lpstr>'مجموع المناولة الشهري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Jibreel Ababneh</cp:lastModifiedBy>
  <cp:lastPrinted>2026-03-08T09:48:17Z</cp:lastPrinted>
  <dcterms:created xsi:type="dcterms:W3CDTF">2023-11-26T10:32:00Z</dcterms:created>
  <dcterms:modified xsi:type="dcterms:W3CDTF">2026-04-08T05:47:56Z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06DF6DDAC43A400FB9D24E242C6CD39E_12</vt:lpwstr>
  </property>
  <property fmtid="{D5CDD505-2E9C-101B-9397-08002B2CF9AE}" pid="3" name="KSOProductBuildVer">
    <vt:lpwstr>1033-12.2.0.22549</vt:lpwstr>
  </property>
</Properties>
</file>