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.abkal\Desktop\"/>
    </mc:Choice>
  </mc:AlternateContent>
  <bookViews>
    <workbookView xWindow="0" yWindow="0" windowWidth="15360" windowHeight="7635" activeTab="3"/>
  </bookViews>
  <sheets>
    <sheet name="مجموع المناولة التراكمي" sheetId="9" r:id="rId1"/>
    <sheet name="صادر وارد تراكمية" sheetId="7" r:id="rId2"/>
    <sheet name="مجموع المناولة الشهري" sheetId="12" r:id="rId3"/>
    <sheet name="صادر وارد شهرية " sheetId="13" r:id="rId4"/>
  </sheets>
  <definedNames>
    <definedName name="_xlnm.Print_Area" localSheetId="0">'مجموع المناولة التراكمي'!$B$3:$L$44</definedName>
    <definedName name="_xlnm.Print_Area" localSheetId="2">'مجموع المناولة الشهري'!$B$1:$L$42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7" l="1"/>
  <c r="E8" i="12"/>
  <c r="E9" i="12"/>
  <c r="E10" i="12"/>
  <c r="G11" i="7" l="1"/>
  <c r="F11" i="7"/>
  <c r="G10" i="13"/>
  <c r="G5" i="13"/>
  <c r="G6" i="13"/>
  <c r="G7" i="13"/>
  <c r="G8" i="13"/>
  <c r="G9" i="13"/>
  <c r="F84" i="13" l="1"/>
  <c r="F85" i="13"/>
  <c r="F86" i="13"/>
  <c r="F88" i="13"/>
  <c r="G23" i="13"/>
  <c r="F23" i="13"/>
  <c r="F16" i="13"/>
  <c r="F17" i="13"/>
  <c r="F18" i="13"/>
  <c r="F20" i="13"/>
  <c r="F21" i="13"/>
  <c r="F25" i="13"/>
  <c r="F26" i="13"/>
  <c r="F6" i="13"/>
  <c r="F7" i="13"/>
  <c r="F8" i="13"/>
  <c r="K7" i="12"/>
  <c r="K8" i="12"/>
  <c r="K9" i="12"/>
  <c r="K11" i="12"/>
  <c r="E17" i="12"/>
  <c r="E18" i="12"/>
  <c r="E19" i="12"/>
  <c r="E21" i="12"/>
  <c r="E22" i="12"/>
  <c r="E24" i="12"/>
  <c r="E26" i="12"/>
  <c r="E27" i="12"/>
  <c r="F4" i="13" l="1"/>
  <c r="G4" i="13"/>
  <c r="B9" i="13"/>
  <c r="F9" i="13" s="1"/>
  <c r="C9" i="13"/>
  <c r="D9" i="13"/>
  <c r="E9" i="13"/>
  <c r="F15" i="13"/>
  <c r="G15" i="13"/>
  <c r="G16" i="13"/>
  <c r="G17" i="13"/>
  <c r="G18" i="13"/>
  <c r="G19" i="13"/>
  <c r="G20" i="13"/>
  <c r="G21" i="13"/>
  <c r="G22" i="13"/>
  <c r="G24" i="13"/>
  <c r="G25" i="13"/>
  <c r="G26" i="13"/>
  <c r="B27" i="13"/>
  <c r="C27" i="13"/>
  <c r="D27" i="13"/>
  <c r="E27" i="13"/>
  <c r="F33" i="13"/>
  <c r="G33" i="13"/>
  <c r="B34" i="13"/>
  <c r="D34" i="13"/>
  <c r="G34" i="13"/>
  <c r="F39" i="13"/>
  <c r="G39" i="13"/>
  <c r="B40" i="13"/>
  <c r="D40" i="13"/>
  <c r="F45" i="13"/>
  <c r="G45" i="13"/>
  <c r="B46" i="13"/>
  <c r="D46" i="13"/>
  <c r="F51" i="13"/>
  <c r="G51" i="13"/>
  <c r="B52" i="13"/>
  <c r="D52" i="13"/>
  <c r="F52" i="13" s="1"/>
  <c r="F56" i="13"/>
  <c r="G56" i="13"/>
  <c r="B57" i="13"/>
  <c r="D57" i="13"/>
  <c r="F62" i="13"/>
  <c r="G62" i="13"/>
  <c r="B63" i="13"/>
  <c r="D63" i="13"/>
  <c r="F68" i="13"/>
  <c r="G68" i="13"/>
  <c r="B69" i="13"/>
  <c r="D69" i="13"/>
  <c r="F75" i="13"/>
  <c r="G75" i="13"/>
  <c r="B76" i="13"/>
  <c r="D76" i="13"/>
  <c r="F83" i="13"/>
  <c r="G83" i="13"/>
  <c r="G84" i="13"/>
  <c r="G85" i="13"/>
  <c r="G86" i="13"/>
  <c r="G87" i="13"/>
  <c r="G88" i="13"/>
  <c r="G89" i="13"/>
  <c r="G90" i="13"/>
  <c r="G91" i="13"/>
  <c r="G92" i="13"/>
  <c r="G93" i="13"/>
  <c r="B94" i="13"/>
  <c r="C94" i="13"/>
  <c r="D94" i="13"/>
  <c r="E94" i="13"/>
  <c r="E6" i="12"/>
  <c r="F6" i="12"/>
  <c r="K6" i="12"/>
  <c r="L6" i="12"/>
  <c r="F7" i="12"/>
  <c r="L7" i="12"/>
  <c r="F8" i="12"/>
  <c r="L8" i="12"/>
  <c r="F9" i="12"/>
  <c r="L9" i="12"/>
  <c r="F10" i="12"/>
  <c r="L10" i="12"/>
  <c r="C11" i="12"/>
  <c r="C32" i="12" s="1"/>
  <c r="D11" i="12"/>
  <c r="L11" i="12"/>
  <c r="L12" i="12"/>
  <c r="L13" i="12"/>
  <c r="L14" i="12"/>
  <c r="L15" i="12"/>
  <c r="E16" i="12"/>
  <c r="F16" i="12"/>
  <c r="L16" i="12"/>
  <c r="F17" i="12"/>
  <c r="I17" i="12"/>
  <c r="I35" i="12" s="1"/>
  <c r="J17" i="12"/>
  <c r="J35" i="12" s="1"/>
  <c r="F18" i="12"/>
  <c r="F19" i="12"/>
  <c r="F20" i="12"/>
  <c r="F21" i="12"/>
  <c r="K21" i="12"/>
  <c r="L21" i="12"/>
  <c r="F22" i="12"/>
  <c r="K22" i="12"/>
  <c r="L22" i="12"/>
  <c r="F23" i="12"/>
  <c r="K23" i="12"/>
  <c r="L23" i="12"/>
  <c r="F24" i="12"/>
  <c r="K24" i="12"/>
  <c r="L24" i="12"/>
  <c r="F25" i="12"/>
  <c r="I25" i="12"/>
  <c r="J25" i="12"/>
  <c r="J36" i="12" s="1"/>
  <c r="F26" i="12"/>
  <c r="F27" i="12"/>
  <c r="C28" i="12"/>
  <c r="C33" i="12" s="1"/>
  <c r="D28" i="12"/>
  <c r="K29" i="12"/>
  <c r="L29" i="12"/>
  <c r="E34" i="12"/>
  <c r="F34" i="12"/>
  <c r="K37" i="12"/>
  <c r="L37" i="12"/>
  <c r="K38" i="12"/>
  <c r="L38" i="12"/>
  <c r="E39" i="12"/>
  <c r="F39" i="12"/>
  <c r="K39" i="12"/>
  <c r="L39" i="12"/>
  <c r="E40" i="12"/>
  <c r="F40" i="12"/>
  <c r="I40" i="12"/>
  <c r="J40" i="12"/>
  <c r="E41" i="12"/>
  <c r="F41" i="12"/>
  <c r="L25" i="12" l="1"/>
  <c r="D95" i="13"/>
  <c r="F46" i="13"/>
  <c r="F34" i="13"/>
  <c r="G63" i="13"/>
  <c r="F28" i="12"/>
  <c r="F76" i="13"/>
  <c r="F57" i="13"/>
  <c r="D10" i="13"/>
  <c r="D28" i="13"/>
  <c r="I36" i="12"/>
  <c r="K36" i="12" s="1"/>
  <c r="K25" i="12"/>
  <c r="C35" i="12"/>
  <c r="E11" i="12"/>
  <c r="L17" i="12"/>
  <c r="L40" i="12"/>
  <c r="K40" i="12"/>
  <c r="F94" i="13"/>
  <c r="F69" i="13"/>
  <c r="G57" i="13"/>
  <c r="G52" i="13"/>
  <c r="F40" i="13"/>
  <c r="G76" i="13"/>
  <c r="F63" i="13"/>
  <c r="G27" i="13"/>
  <c r="G94" i="13"/>
  <c r="B95" i="13"/>
  <c r="K35" i="12"/>
  <c r="K17" i="12"/>
  <c r="F27" i="13"/>
  <c r="E28" i="12"/>
  <c r="B10" i="13"/>
  <c r="F10" i="13" s="1"/>
  <c r="D32" i="12"/>
  <c r="F32" i="12" s="1"/>
  <c r="F11" i="12"/>
  <c r="B28" i="13"/>
  <c r="G40" i="13"/>
  <c r="G69" i="13"/>
  <c r="G46" i="13"/>
  <c r="D33" i="12"/>
  <c r="E32" i="12" l="1"/>
  <c r="F95" i="13"/>
  <c r="I34" i="12"/>
  <c r="I33" i="12" s="1"/>
  <c r="G95" i="13"/>
  <c r="L36" i="12"/>
  <c r="L35" i="12"/>
  <c r="G28" i="13"/>
  <c r="F28" i="13"/>
  <c r="D35" i="12"/>
  <c r="E33" i="12"/>
  <c r="F33" i="12"/>
  <c r="E35" i="12" l="1"/>
  <c r="F35" i="12"/>
  <c r="J34" i="12"/>
  <c r="K34" i="12" l="1"/>
  <c r="L34" i="12"/>
  <c r="J33" i="12"/>
  <c r="K33" i="12" l="1"/>
  <c r="L33" i="12"/>
  <c r="C30" i="9" l="1"/>
  <c r="I19" i="9"/>
  <c r="I37" i="9" s="1"/>
  <c r="J19" i="9"/>
  <c r="C13" i="9"/>
  <c r="D30" i="9"/>
  <c r="D28" i="7"/>
  <c r="G20" i="7" l="1"/>
  <c r="K13" i="9" l="1"/>
  <c r="F22" i="9"/>
  <c r="F91" i="7"/>
  <c r="F93" i="7"/>
  <c r="K9" i="9"/>
  <c r="K10" i="9"/>
  <c r="K11" i="9"/>
  <c r="K31" i="9" l="1"/>
  <c r="E23" i="9" l="1"/>
  <c r="E21" i="9"/>
  <c r="F19" i="7"/>
  <c r="F21" i="7"/>
  <c r="F22" i="7"/>
  <c r="G34" i="7" l="1"/>
  <c r="F34" i="7"/>
  <c r="G96" i="7" l="1"/>
  <c r="B28" i="7"/>
  <c r="C28" i="7"/>
  <c r="E12" i="9"/>
  <c r="F36" i="9"/>
  <c r="E36" i="9"/>
  <c r="G21" i="7" l="1"/>
  <c r="J42" i="9" l="1"/>
  <c r="I42" i="9"/>
  <c r="F43" i="9"/>
  <c r="E43" i="9"/>
  <c r="L41" i="9"/>
  <c r="K41" i="9"/>
  <c r="F42" i="9"/>
  <c r="E42" i="9"/>
  <c r="L40" i="9"/>
  <c r="K40" i="9"/>
  <c r="F41" i="9"/>
  <c r="E41" i="9"/>
  <c r="L39" i="9"/>
  <c r="K39" i="9"/>
  <c r="L31" i="9"/>
  <c r="F29" i="9"/>
  <c r="E29" i="9"/>
  <c r="J27" i="9"/>
  <c r="J38" i="9" s="1"/>
  <c r="I27" i="9"/>
  <c r="I38" i="9" s="1"/>
  <c r="F28" i="9"/>
  <c r="E28" i="9"/>
  <c r="L26" i="9"/>
  <c r="K26" i="9"/>
  <c r="F27" i="9"/>
  <c r="L25" i="9"/>
  <c r="K25" i="9"/>
  <c r="F26" i="9"/>
  <c r="E26" i="9"/>
  <c r="L24" i="9"/>
  <c r="K24" i="9"/>
  <c r="F25" i="9"/>
  <c r="L23" i="9"/>
  <c r="K23" i="9"/>
  <c r="F24" i="9"/>
  <c r="E24" i="9"/>
  <c r="F23" i="9"/>
  <c r="F21" i="9"/>
  <c r="F20" i="9"/>
  <c r="E20" i="9"/>
  <c r="J37" i="9"/>
  <c r="F19" i="9"/>
  <c r="E19" i="9"/>
  <c r="L18" i="9"/>
  <c r="F18" i="9"/>
  <c r="E18" i="9"/>
  <c r="L17" i="9"/>
  <c r="L16" i="9"/>
  <c r="L15" i="9"/>
  <c r="L14" i="9"/>
  <c r="L13" i="9"/>
  <c r="D13" i="9"/>
  <c r="C34" i="9"/>
  <c r="L12" i="9"/>
  <c r="F12" i="9"/>
  <c r="L11" i="9"/>
  <c r="F11" i="9"/>
  <c r="E11" i="9"/>
  <c r="L10" i="9"/>
  <c r="F10" i="9"/>
  <c r="E10" i="9"/>
  <c r="L9" i="9"/>
  <c r="F9" i="9"/>
  <c r="L8" i="9"/>
  <c r="K8" i="9"/>
  <c r="F8" i="9"/>
  <c r="E8" i="9"/>
  <c r="C35" i="9" l="1"/>
  <c r="C37" i="9" s="1"/>
  <c r="I36" i="9" s="1"/>
  <c r="I35" i="9" s="1"/>
  <c r="E30" i="9"/>
  <c r="F13" i="9"/>
  <c r="K42" i="9"/>
  <c r="D35" i="9"/>
  <c r="L37" i="9"/>
  <c r="K37" i="9"/>
  <c r="L38" i="9"/>
  <c r="K38" i="9"/>
  <c r="L42" i="9"/>
  <c r="K19" i="9"/>
  <c r="F30" i="9"/>
  <c r="L19" i="9"/>
  <c r="D34" i="9"/>
  <c r="E13" i="9"/>
  <c r="K27" i="9"/>
  <c r="L27" i="9"/>
  <c r="E99" i="7"/>
  <c r="D99" i="7"/>
  <c r="C99" i="7"/>
  <c r="B99" i="7"/>
  <c r="G98" i="7"/>
  <c r="G97" i="7"/>
  <c r="G95" i="7"/>
  <c r="G94" i="7"/>
  <c r="G93" i="7"/>
  <c r="G92" i="7"/>
  <c r="G91" i="7"/>
  <c r="G90" i="7"/>
  <c r="F90" i="7"/>
  <c r="G89" i="7"/>
  <c r="F89" i="7"/>
  <c r="G88" i="7"/>
  <c r="F88" i="7"/>
  <c r="D82" i="7"/>
  <c r="B82" i="7"/>
  <c r="G81" i="7"/>
  <c r="F81" i="7"/>
  <c r="D75" i="7"/>
  <c r="B75" i="7"/>
  <c r="G74" i="7"/>
  <c r="F74" i="7"/>
  <c r="D69" i="7"/>
  <c r="B69" i="7"/>
  <c r="G68" i="7"/>
  <c r="F68" i="7"/>
  <c r="D62" i="7"/>
  <c r="B62" i="7"/>
  <c r="G61" i="7"/>
  <c r="F61" i="7"/>
  <c r="D53" i="7"/>
  <c r="B53" i="7"/>
  <c r="G52" i="7"/>
  <c r="F52" i="7"/>
  <c r="D47" i="7"/>
  <c r="B47" i="7"/>
  <c r="G46" i="7"/>
  <c r="F46" i="7"/>
  <c r="D41" i="7"/>
  <c r="B41" i="7"/>
  <c r="G40" i="7"/>
  <c r="F40" i="7"/>
  <c r="D35" i="7"/>
  <c r="B35" i="7"/>
  <c r="E28" i="7"/>
  <c r="D29" i="7" s="1"/>
  <c r="G27" i="7"/>
  <c r="F27" i="7"/>
  <c r="G26" i="7"/>
  <c r="F26" i="7"/>
  <c r="G25" i="7"/>
  <c r="G24" i="7"/>
  <c r="F24" i="7"/>
  <c r="G23" i="7"/>
  <c r="G22" i="7"/>
  <c r="G19" i="7"/>
  <c r="G18" i="7"/>
  <c r="F18" i="7"/>
  <c r="G17" i="7"/>
  <c r="F17" i="7"/>
  <c r="G16" i="7"/>
  <c r="F16" i="7"/>
  <c r="E10" i="7"/>
  <c r="D10" i="7"/>
  <c r="C10" i="7"/>
  <c r="B10" i="7"/>
  <c r="G9" i="7"/>
  <c r="F9" i="7"/>
  <c r="G8" i="7"/>
  <c r="F8" i="7"/>
  <c r="G7" i="7"/>
  <c r="F7" i="7"/>
  <c r="G6" i="7"/>
  <c r="G5" i="7"/>
  <c r="F5" i="7"/>
  <c r="D37" i="9" l="1"/>
  <c r="B11" i="7"/>
  <c r="F35" i="9"/>
  <c r="E35" i="9"/>
  <c r="B100" i="7"/>
  <c r="G69" i="7"/>
  <c r="G99" i="7"/>
  <c r="D100" i="7"/>
  <c r="F69" i="7"/>
  <c r="G53" i="7"/>
  <c r="G75" i="7"/>
  <c r="G82" i="7"/>
  <c r="F62" i="7"/>
  <c r="G47" i="7"/>
  <c r="F35" i="7"/>
  <c r="G41" i="7"/>
  <c r="F53" i="7"/>
  <c r="G35" i="7"/>
  <c r="G10" i="7"/>
  <c r="D11" i="7"/>
  <c r="F82" i="7"/>
  <c r="G62" i="7"/>
  <c r="F75" i="7"/>
  <c r="F47" i="7"/>
  <c r="F41" i="7"/>
  <c r="F10" i="7"/>
  <c r="F34" i="9"/>
  <c r="E34" i="9"/>
  <c r="G100" i="7" l="1"/>
  <c r="F100" i="7"/>
  <c r="F37" i="9"/>
  <c r="E37" i="9"/>
  <c r="J36" i="9"/>
  <c r="K36" i="9" l="1"/>
  <c r="L36" i="9"/>
  <c r="J35" i="9"/>
  <c r="L35" i="9" l="1"/>
  <c r="K35" i="9"/>
  <c r="G28" i="7"/>
  <c r="F28" i="7"/>
  <c r="B29" i="7"/>
  <c r="G29" i="7" s="1"/>
  <c r="F29" i="7" l="1"/>
</calcChain>
</file>

<file path=xl/sharedStrings.xml><?xml version="1.0" encoding="utf-8"?>
<sst xmlns="http://schemas.openxmlformats.org/spreadsheetml/2006/main" count="472" uniqueCount="100">
  <si>
    <t>مقارنة صنف الصب الجاف بالطن (الميناء الرئيسي)</t>
  </si>
  <si>
    <t>مقارنة ميناء النفط والغاز (L.P.G) بالطن</t>
  </si>
  <si>
    <t>الصنف</t>
  </si>
  <si>
    <t>نسبة التغير</t>
  </si>
  <si>
    <t>الفرق</t>
  </si>
  <si>
    <t>قمح سائب</t>
  </si>
  <si>
    <t>نفط خام</t>
  </si>
  <si>
    <t>شعير سائب</t>
  </si>
  <si>
    <t>بنزين</t>
  </si>
  <si>
    <t>ذرة سائب</t>
  </si>
  <si>
    <t>ديزل</t>
  </si>
  <si>
    <t>صويا سائب</t>
  </si>
  <si>
    <t>غاز L.P.G</t>
  </si>
  <si>
    <t>فحم</t>
  </si>
  <si>
    <t>كاز</t>
  </si>
  <si>
    <t>مجموع الصب الجاف</t>
  </si>
  <si>
    <t>هيدروكسيد البوتاسيوم</t>
  </si>
  <si>
    <t>بروميد الكالسيوم</t>
  </si>
  <si>
    <t>مقارنة البضائع العامة بالطن (الميناء الرئيسي)</t>
  </si>
  <si>
    <t>مواد كيميائيه</t>
  </si>
  <si>
    <t xml:space="preserve">زيوت معدنية </t>
  </si>
  <si>
    <t>الحديد والمعادن</t>
  </si>
  <si>
    <t>الخشب</t>
  </si>
  <si>
    <t xml:space="preserve">مجموع مناولة الصب السائل </t>
  </si>
  <si>
    <t>عجائن ورقية</t>
  </si>
  <si>
    <t>مواد غذائية - سكر</t>
  </si>
  <si>
    <t xml:space="preserve">مقارنة ميناء محطة الركاب </t>
  </si>
  <si>
    <t>مواد خطرة</t>
  </si>
  <si>
    <t>اعلاف مكيسة</t>
  </si>
  <si>
    <t xml:space="preserve">عدد الركاب </t>
  </si>
  <si>
    <t>اسمدة مكيسة</t>
  </si>
  <si>
    <t>عدد المركبات والاليات</t>
  </si>
  <si>
    <t>بضائع عامة متنوعة</t>
  </si>
  <si>
    <t>مواد حجرية - رخام</t>
  </si>
  <si>
    <t>بضائع عامة - بالطن</t>
  </si>
  <si>
    <t>معدات وقطع</t>
  </si>
  <si>
    <t xml:space="preserve">مجموع مناولة محطة الركاب </t>
  </si>
  <si>
    <t>مواد اولية</t>
  </si>
  <si>
    <t>مجموع البضائع العامة</t>
  </si>
  <si>
    <t>مقارنة عدد حاويات المعاينة المركز الجمركي (ساحة 4)</t>
  </si>
  <si>
    <t>مقارنة  الاصناف الرئيسية بالطن (الميناء الرئيسي)</t>
  </si>
  <si>
    <t>عدد حاويات المعاينة</t>
  </si>
  <si>
    <t>صب جاف / طن</t>
  </si>
  <si>
    <t xml:space="preserve">مقارنة المناولة الكلية  بالطن واعداد السفن </t>
  </si>
  <si>
    <t>بضائع عامة / طن</t>
  </si>
  <si>
    <t>حيوانات حية / طن</t>
  </si>
  <si>
    <t>حجم المناولة الكلية بالطن</t>
  </si>
  <si>
    <t>المجموع</t>
  </si>
  <si>
    <t>مناولة الميناء الرئيسي</t>
  </si>
  <si>
    <t xml:space="preserve">مناولة ميناء النفط والغاز </t>
  </si>
  <si>
    <t>مقارنة لبعض الاصناف عدد (الميناء الرئيسي)</t>
  </si>
  <si>
    <t xml:space="preserve">مناولة محطة الركاب </t>
  </si>
  <si>
    <t>عدد السفن الميناء الرئيسي#</t>
  </si>
  <si>
    <t>حيوانات حية -عدد</t>
  </si>
  <si>
    <t>عدد السفن ميناء النفط#</t>
  </si>
  <si>
    <t>مركبات واليات -عدد</t>
  </si>
  <si>
    <t>عدد السفن ميناء الركاب #</t>
  </si>
  <si>
    <t>حاويات - عدد</t>
  </si>
  <si>
    <t xml:space="preserve">المجموع الكلي لعدد السفن # </t>
  </si>
  <si>
    <t>كلوريدالمغنسيوم-</t>
  </si>
  <si>
    <t xml:space="preserve">عدد الشاحنات </t>
  </si>
  <si>
    <t>مقارنة الحيوانات الحية  بالطن (الميناء الرئيسي)</t>
  </si>
  <si>
    <t>حيوانات حية -وزن</t>
  </si>
  <si>
    <t>مجموع الحيوانات الحية بالطن</t>
  </si>
  <si>
    <t>مقارنة عدد  الحيوانات الحية بالراس (الميناء الرئيسي)</t>
  </si>
  <si>
    <t>حيوانات حية - عدد</t>
  </si>
  <si>
    <t>مجموع الحيوانات الحية بالراس</t>
  </si>
  <si>
    <t>مقارنة عدد المركبات والاليات (الميناء الرئيسي)</t>
  </si>
  <si>
    <t>مركبة والية - عدد</t>
  </si>
  <si>
    <t>مجموع المركبات والاليات</t>
  </si>
  <si>
    <t>مقارنة عدد الحاويات (الميناء الرئيسي)</t>
  </si>
  <si>
    <t>مجموع الحاويات</t>
  </si>
  <si>
    <t>مقارنة صنف البضائع العامة بالطن (ميناء الركاب )</t>
  </si>
  <si>
    <t xml:space="preserve">بضائع عامة - محطة الركاب </t>
  </si>
  <si>
    <t>مقارنة عدد الركاب القادمين والمغادرين  (ميناء الركاب )</t>
  </si>
  <si>
    <t>قادم</t>
  </si>
  <si>
    <t>مغادر</t>
  </si>
  <si>
    <t xml:space="preserve">قادم </t>
  </si>
  <si>
    <t xml:space="preserve">عدد المسافرين- محطة الركاب </t>
  </si>
  <si>
    <t>مقارنة عدد الشاحنات نويبع العقبة (ميناء الركاب )</t>
  </si>
  <si>
    <t>قادمة</t>
  </si>
  <si>
    <t>مغادرة</t>
  </si>
  <si>
    <t xml:space="preserve">عدد شاحنات- محطة الركاب </t>
  </si>
  <si>
    <t xml:space="preserve">ملاحظة:-  شاحنات نقل البضائع نويبع -العقبة </t>
  </si>
  <si>
    <t>مقارنة عددالمركبات والاليات نويبع العقبة (ميناء الركاب )</t>
  </si>
  <si>
    <t xml:space="preserve">عدد المركبات والاليات- محطة الركاب </t>
  </si>
  <si>
    <t xml:space="preserve">ملاحظة: - مركبات واليات تخص الركاب </t>
  </si>
  <si>
    <t>كلوريدالمغنسيوم- محلول ملحي</t>
  </si>
  <si>
    <t>حاوية - عدد</t>
  </si>
  <si>
    <t>فيول</t>
  </si>
  <si>
    <t>unloaded ship</t>
  </si>
  <si>
    <t>loaded ship</t>
  </si>
  <si>
    <t>إحصائية تراكمية</t>
  </si>
  <si>
    <t>مواد غذائية - أرز</t>
  </si>
  <si>
    <t>مواد غذائية - ارز</t>
  </si>
  <si>
    <t>مقارنة الـloaded ship والـunloaded shipـ لنهاية شهر كانون الثاني  - 2026 بالمقارنة مع نفس الفترة من العام 2025</t>
  </si>
  <si>
    <t>كانون ثاني - 2025</t>
  </si>
  <si>
    <t>كانون ثاني - 2026</t>
  </si>
  <si>
    <t>كانون ثاني- 2026</t>
  </si>
  <si>
    <t>كلوريدالمغنسيوم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</si>
</sst>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[Blue]0%&quot;▲&quot;;[Red]\-0%&quot;▼&quot;;0"/>
    <numFmt numFmtId="166" formatCode="#,##0_ ;\-#,##0\ "/>
    <numFmt numFmtId="167" formatCode="[Blue]0%\▲;[Red]\-0%\▼;0"/>
  </numFmts>
  <fonts count="17">
    <font>
      <sz val="11"/>
      <color theme="1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1.3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rgb="FFFFFF00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2A7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8">
    <xf numFmtId="0" fontId="0" fillId="0" borderId="0" xfId="0"/>
    <xf numFmtId="0" fontId="5" fillId="4" borderId="5" xfId="0" applyFont="1" applyFill="1" applyBorder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165" fontId="5" fillId="4" borderId="5" xfId="1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3" fontId="5" fillId="5" borderId="5" xfId="0" applyNumberFormat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5" xfId="1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3" fontId="5" fillId="4" borderId="6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 vertical="center"/>
    </xf>
    <xf numFmtId="164" fontId="8" fillId="6" borderId="7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65" fontId="8" fillId="6" borderId="1" xfId="1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3" fontId="8" fillId="4" borderId="0" xfId="0" applyNumberFormat="1" applyFont="1" applyFill="1" applyBorder="1" applyAlignment="1">
      <alignment horizontal="center" vertical="center"/>
    </xf>
    <xf numFmtId="165" fontId="8" fillId="4" borderId="0" xfId="1" applyNumberFormat="1" applyFont="1" applyFill="1" applyBorder="1" applyAlignment="1">
      <alignment horizontal="center" vertical="center"/>
    </xf>
    <xf numFmtId="164" fontId="8" fillId="4" borderId="0" xfId="0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3" fontId="8" fillId="4" borderId="0" xfId="0" applyNumberFormat="1" applyFont="1" applyFill="1" applyBorder="1" applyAlignment="1">
      <alignment horizontal="center"/>
    </xf>
    <xf numFmtId="164" fontId="8" fillId="4" borderId="0" xfId="0" applyNumberFormat="1" applyFont="1" applyFill="1" applyBorder="1" applyAlignment="1">
      <alignment horizontal="center"/>
    </xf>
    <xf numFmtId="165" fontId="5" fillId="4" borderId="7" xfId="1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/>
    </xf>
    <xf numFmtId="3" fontId="5" fillId="4" borderId="7" xfId="0" applyNumberFormat="1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165" fontId="6" fillId="10" borderId="5" xfId="1" applyNumberFormat="1" applyFont="1" applyFill="1" applyBorder="1" applyAlignment="1">
      <alignment horizontal="center" vertical="center"/>
    </xf>
    <xf numFmtId="164" fontId="9" fillId="10" borderId="5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164" fontId="8" fillId="6" borderId="7" xfId="0" applyNumberFormat="1" applyFont="1" applyFill="1" applyBorder="1" applyAlignment="1">
      <alignment horizontal="center" vertical="center"/>
    </xf>
    <xf numFmtId="0" fontId="4" fillId="4" borderId="0" xfId="2" applyFill="1"/>
    <xf numFmtId="0" fontId="4" fillId="4" borderId="0" xfId="2" applyFill="1" applyAlignment="1">
      <alignment horizontal="center" vertical="center"/>
    </xf>
    <xf numFmtId="164" fontId="4" fillId="4" borderId="0" xfId="2" applyNumberFormat="1" applyFill="1" applyAlignment="1">
      <alignment horizontal="center"/>
    </xf>
    <xf numFmtId="0" fontId="4" fillId="4" borderId="0" xfId="2" applyFill="1" applyAlignment="1">
      <alignment horizontal="center"/>
    </xf>
    <xf numFmtId="164" fontId="4" fillId="4" borderId="0" xfId="2" applyNumberFormat="1" applyFill="1"/>
    <xf numFmtId="0" fontId="4" fillId="0" borderId="0" xfId="2"/>
    <xf numFmtId="0" fontId="7" fillId="9" borderId="17" xfId="2" applyFont="1" applyFill="1" applyBorder="1" applyAlignment="1">
      <alignment horizontal="center"/>
    </xf>
    <xf numFmtId="0" fontId="7" fillId="9" borderId="17" xfId="2" applyFont="1" applyFill="1" applyBorder="1" applyAlignment="1">
      <alignment horizontal="center" vertical="center"/>
    </xf>
    <xf numFmtId="164" fontId="7" fillId="9" borderId="17" xfId="2" applyNumberFormat="1" applyFont="1" applyFill="1" applyBorder="1" applyAlignment="1">
      <alignment horizontal="center"/>
    </xf>
    <xf numFmtId="0" fontId="5" fillId="4" borderId="5" xfId="2" applyFont="1" applyFill="1" applyBorder="1" applyAlignment="1">
      <alignment horizontal="center"/>
    </xf>
    <xf numFmtId="165" fontId="5" fillId="4" borderId="5" xfId="3" applyNumberFormat="1" applyFont="1" applyFill="1" applyBorder="1" applyAlignment="1">
      <alignment horizontal="center" vertical="center"/>
    </xf>
    <xf numFmtId="164" fontId="5" fillId="4" borderId="5" xfId="2" applyNumberFormat="1" applyFont="1" applyFill="1" applyBorder="1" applyAlignment="1">
      <alignment horizontal="center"/>
    </xf>
    <xf numFmtId="0" fontId="5" fillId="4" borderId="20" xfId="2" applyFont="1" applyFill="1" applyBorder="1" applyAlignment="1">
      <alignment horizontal="center"/>
    </xf>
    <xf numFmtId="165" fontId="5" fillId="4" borderId="7" xfId="3" applyNumberFormat="1" applyFont="1" applyFill="1" applyBorder="1" applyAlignment="1">
      <alignment horizontal="center" vertical="center"/>
    </xf>
    <xf numFmtId="164" fontId="5" fillId="4" borderId="7" xfId="2" applyNumberFormat="1" applyFont="1" applyFill="1" applyBorder="1" applyAlignment="1">
      <alignment horizontal="center"/>
    </xf>
    <xf numFmtId="0" fontId="5" fillId="4" borderId="5" xfId="2" applyFont="1" applyFill="1" applyBorder="1" applyAlignment="1">
      <alignment horizontal="center" vertical="center"/>
    </xf>
    <xf numFmtId="3" fontId="5" fillId="4" borderId="5" xfId="2" applyNumberFormat="1" applyFont="1" applyFill="1" applyBorder="1" applyAlignment="1">
      <alignment horizontal="center" vertical="center"/>
    </xf>
    <xf numFmtId="164" fontId="5" fillId="4" borderId="5" xfId="2" applyNumberFormat="1" applyFont="1" applyFill="1" applyBorder="1" applyAlignment="1">
      <alignment horizontal="center" vertical="center"/>
    </xf>
    <xf numFmtId="0" fontId="5" fillId="0" borderId="0" xfId="2" applyFont="1"/>
    <xf numFmtId="0" fontId="5" fillId="2" borderId="5" xfId="2" applyFont="1" applyFill="1" applyBorder="1" applyAlignment="1">
      <alignment horizontal="center"/>
    </xf>
    <xf numFmtId="3" fontId="5" fillId="2" borderId="5" xfId="2" applyNumberFormat="1" applyFont="1" applyFill="1" applyBorder="1" applyAlignment="1">
      <alignment horizontal="center"/>
    </xf>
    <xf numFmtId="165" fontId="5" fillId="2" borderId="5" xfId="3" applyNumberFormat="1" applyFont="1" applyFill="1" applyBorder="1" applyAlignment="1">
      <alignment horizontal="center" vertical="center"/>
    </xf>
    <xf numFmtId="164" fontId="5" fillId="2" borderId="5" xfId="2" applyNumberFormat="1" applyFont="1" applyFill="1" applyBorder="1" applyAlignment="1">
      <alignment horizontal="center"/>
    </xf>
    <xf numFmtId="164" fontId="4" fillId="0" borderId="0" xfId="2" applyNumberFormat="1" applyAlignment="1">
      <alignment horizontal="center"/>
    </xf>
    <xf numFmtId="0" fontId="4" fillId="0" borderId="0" xfId="2" applyAlignment="1">
      <alignment horizontal="center" vertical="center"/>
    </xf>
    <xf numFmtId="3" fontId="5" fillId="0" borderId="0" xfId="2" applyNumberFormat="1" applyFont="1"/>
    <xf numFmtId="0" fontId="7" fillId="10" borderId="5" xfId="2" applyFont="1" applyFill="1" applyBorder="1" applyAlignment="1">
      <alignment horizontal="center" vertical="center"/>
    </xf>
    <xf numFmtId="3" fontId="9" fillId="10" borderId="5" xfId="2" applyNumberFormat="1" applyFont="1" applyFill="1" applyBorder="1" applyAlignment="1">
      <alignment horizontal="center" vertical="center"/>
    </xf>
    <xf numFmtId="165" fontId="6" fillId="10" borderId="5" xfId="3" applyNumberFormat="1" applyFont="1" applyFill="1" applyBorder="1" applyAlignment="1">
      <alignment horizontal="center" vertical="center"/>
    </xf>
    <xf numFmtId="164" fontId="9" fillId="10" borderId="5" xfId="2" applyNumberFormat="1" applyFont="1" applyFill="1" applyBorder="1" applyAlignment="1">
      <alignment horizontal="center" vertical="center"/>
    </xf>
    <xf numFmtId="0" fontId="4" fillId="0" borderId="0" xfId="2" applyAlignment="1">
      <alignment horizontal="center"/>
    </xf>
    <xf numFmtId="164" fontId="4" fillId="0" borderId="0" xfId="2" applyNumberFormat="1"/>
    <xf numFmtId="0" fontId="8" fillId="11" borderId="5" xfId="2" applyFont="1" applyFill="1" applyBorder="1" applyAlignment="1">
      <alignment horizontal="center"/>
    </xf>
    <xf numFmtId="0" fontId="8" fillId="11" borderId="5" xfId="2" applyFont="1" applyFill="1" applyBorder="1" applyAlignment="1">
      <alignment horizontal="center" vertical="center"/>
    </xf>
    <xf numFmtId="164" fontId="8" fillId="11" borderId="5" xfId="2" applyNumberFormat="1" applyFont="1" applyFill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10" fillId="0" borderId="5" xfId="2" applyFont="1" applyBorder="1" applyAlignment="1">
      <alignment horizontal="center" vertical="center" wrapText="1"/>
    </xf>
    <xf numFmtId="0" fontId="4" fillId="0" borderId="0" xfId="2" applyAlignment="1">
      <alignment vertical="center"/>
    </xf>
    <xf numFmtId="0" fontId="5" fillId="0" borderId="0" xfId="2" applyFont="1" applyAlignment="1">
      <alignment vertical="center"/>
    </xf>
    <xf numFmtId="0" fontId="10" fillId="11" borderId="5" xfId="2" applyFont="1" applyFill="1" applyBorder="1" applyAlignment="1">
      <alignment horizontal="center"/>
    </xf>
    <xf numFmtId="3" fontId="5" fillId="11" borderId="5" xfId="2" applyNumberFormat="1" applyFont="1" applyFill="1" applyBorder="1" applyAlignment="1">
      <alignment horizontal="center"/>
    </xf>
    <xf numFmtId="165" fontId="5" fillId="11" borderId="5" xfId="3" applyNumberFormat="1" applyFont="1" applyFill="1" applyBorder="1" applyAlignment="1">
      <alignment horizontal="center" vertical="center"/>
    </xf>
    <xf numFmtId="164" fontId="5" fillId="11" borderId="5" xfId="2" applyNumberFormat="1" applyFont="1" applyFill="1" applyBorder="1" applyAlignment="1">
      <alignment horizontal="center"/>
    </xf>
    <xf numFmtId="0" fontId="8" fillId="6" borderId="5" xfId="2" applyFont="1" applyFill="1" applyBorder="1" applyAlignment="1">
      <alignment horizontal="center"/>
    </xf>
    <xf numFmtId="3" fontId="8" fillId="6" borderId="5" xfId="2" applyNumberFormat="1" applyFont="1" applyFill="1" applyBorder="1" applyAlignment="1">
      <alignment horizontal="center"/>
    </xf>
    <xf numFmtId="165" fontId="8" fillId="6" borderId="5" xfId="3" applyNumberFormat="1" applyFont="1" applyFill="1" applyBorder="1" applyAlignment="1">
      <alignment horizontal="center" vertical="center"/>
    </xf>
    <xf numFmtId="164" fontId="8" fillId="6" borderId="5" xfId="2" applyNumberFormat="1" applyFont="1" applyFill="1" applyBorder="1" applyAlignment="1">
      <alignment horizontal="center"/>
    </xf>
    <xf numFmtId="0" fontId="8" fillId="12" borderId="5" xfId="2" applyFont="1" applyFill="1" applyBorder="1" applyAlignment="1">
      <alignment horizontal="center" vertical="center"/>
    </xf>
    <xf numFmtId="164" fontId="8" fillId="12" borderId="5" xfId="2" applyNumberFormat="1" applyFont="1" applyFill="1" applyBorder="1" applyAlignment="1">
      <alignment horizontal="center"/>
    </xf>
    <xf numFmtId="166" fontId="5" fillId="0" borderId="5" xfId="4" applyNumberFormat="1" applyFont="1" applyBorder="1" applyAlignment="1">
      <alignment horizontal="center" vertical="center"/>
    </xf>
    <xf numFmtId="0" fontId="7" fillId="8" borderId="5" xfId="2" applyFont="1" applyFill="1" applyBorder="1" applyAlignment="1">
      <alignment horizontal="center" vertical="center"/>
    </xf>
    <xf numFmtId="164" fontId="7" fillId="8" borderId="5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165" fontId="11" fillId="2" borderId="5" xfId="3" applyNumberFormat="1" applyFont="1" applyFill="1" applyBorder="1" applyAlignment="1">
      <alignment horizontal="center" vertical="center"/>
    </xf>
    <xf numFmtId="164" fontId="11" fillId="2" borderId="5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 wrapText="1"/>
    </xf>
    <xf numFmtId="3" fontId="12" fillId="2" borderId="5" xfId="2" applyNumberFormat="1" applyFont="1" applyFill="1" applyBorder="1" applyAlignment="1">
      <alignment horizontal="center" vertical="center"/>
    </xf>
    <xf numFmtId="165" fontId="12" fillId="2" borderId="5" xfId="3" applyNumberFormat="1" applyFont="1" applyFill="1" applyBorder="1" applyAlignment="1">
      <alignment horizontal="center" vertical="center"/>
    </xf>
    <xf numFmtId="164" fontId="12" fillId="2" borderId="5" xfId="2" applyNumberFormat="1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165" fontId="6" fillId="2" borderId="5" xfId="3" applyNumberFormat="1" applyFont="1" applyFill="1" applyBorder="1" applyAlignment="1">
      <alignment horizontal="center" vertical="center"/>
    </xf>
    <xf numFmtId="164" fontId="6" fillId="2" borderId="5" xfId="2" applyNumberFormat="1" applyFont="1" applyFill="1" applyBorder="1" applyAlignment="1">
      <alignment horizontal="center" vertical="center"/>
    </xf>
    <xf numFmtId="0" fontId="5" fillId="13" borderId="5" xfId="2" applyFont="1" applyFill="1" applyBorder="1" applyAlignment="1">
      <alignment horizontal="center" vertical="center"/>
    </xf>
    <xf numFmtId="165" fontId="5" fillId="13" borderId="5" xfId="3" applyNumberFormat="1" applyFont="1" applyFill="1" applyBorder="1" applyAlignment="1">
      <alignment horizontal="center" vertical="center"/>
    </xf>
    <xf numFmtId="164" fontId="5" fillId="13" borderId="5" xfId="2" applyNumberFormat="1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/>
    </xf>
    <xf numFmtId="164" fontId="7" fillId="17" borderId="5" xfId="0" applyNumberFormat="1" applyFont="1" applyFill="1" applyBorder="1" applyAlignment="1">
      <alignment horizontal="center"/>
    </xf>
    <xf numFmtId="3" fontId="4" fillId="0" borderId="0" xfId="2" applyNumberFormat="1"/>
    <xf numFmtId="0" fontId="7" fillId="3" borderId="5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7" fillId="14" borderId="6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1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0" fontId="7" fillId="14" borderId="5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8" fillId="12" borderId="5" xfId="2" applyFont="1" applyFill="1" applyBorder="1" applyAlignment="1">
      <alignment horizontal="center"/>
    </xf>
    <xf numFmtId="0" fontId="7" fillId="18" borderId="5" xfId="0" applyFont="1" applyFill="1" applyBorder="1" applyAlignment="1">
      <alignment horizontal="center" vertical="center"/>
    </xf>
    <xf numFmtId="0" fontId="7" fillId="19" borderId="2" xfId="0" applyFont="1" applyFill="1" applyBorder="1" applyAlignment="1">
      <alignment horizontal="center"/>
    </xf>
    <xf numFmtId="0" fontId="7" fillId="19" borderId="1" xfId="0" applyFont="1" applyFill="1" applyBorder="1" applyAlignment="1">
      <alignment horizontal="center" vertical="center"/>
    </xf>
    <xf numFmtId="0" fontId="7" fillId="19" borderId="7" xfId="0" applyFont="1" applyFill="1" applyBorder="1" applyAlignment="1">
      <alignment horizontal="center"/>
    </xf>
    <xf numFmtId="0" fontId="7" fillId="19" borderId="4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6" fillId="5" borderId="5" xfId="0" applyNumberFormat="1" applyFont="1" applyFill="1" applyBorder="1" applyAlignment="1">
      <alignment horizontal="center"/>
    </xf>
    <xf numFmtId="3" fontId="13" fillId="0" borderId="0" xfId="2" applyNumberFormat="1" applyFont="1"/>
    <xf numFmtId="0" fontId="13" fillId="14" borderId="1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165" fontId="8" fillId="4" borderId="28" xfId="1" applyNumberFormat="1" applyFont="1" applyFill="1" applyBorder="1" applyAlignment="1">
      <alignment horizontal="center" vertical="center"/>
    </xf>
    <xf numFmtId="164" fontId="8" fillId="4" borderId="28" xfId="0" applyNumberFormat="1" applyFont="1" applyFill="1" applyBorder="1" applyAlignment="1">
      <alignment horizontal="center"/>
    </xf>
    <xf numFmtId="0" fontId="7" fillId="19" borderId="5" xfId="0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 wrapText="1"/>
    </xf>
    <xf numFmtId="0" fontId="7" fillId="7" borderId="29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0" fontId="13" fillId="14" borderId="6" xfId="0" applyFont="1" applyFill="1" applyBorder="1" applyAlignment="1">
      <alignment horizontal="center"/>
    </xf>
    <xf numFmtId="0" fontId="13" fillId="14" borderId="6" xfId="0" applyFont="1" applyFill="1" applyBorder="1" applyAlignment="1">
      <alignment horizontal="center" vertical="center"/>
    </xf>
    <xf numFmtId="0" fontId="13" fillId="14" borderId="10" xfId="0" applyFont="1" applyFill="1" applyBorder="1" applyAlignment="1">
      <alignment horizontal="center"/>
    </xf>
    <xf numFmtId="0" fontId="13" fillId="14" borderId="1" xfId="0" applyFont="1" applyFill="1" applyBorder="1" applyAlignment="1">
      <alignment vertical="center"/>
    </xf>
    <xf numFmtId="164" fontId="13" fillId="14" borderId="1" xfId="0" applyNumberFormat="1" applyFont="1" applyFill="1" applyBorder="1" applyAlignment="1">
      <alignment vertical="center"/>
    </xf>
    <xf numFmtId="164" fontId="7" fillId="10" borderId="5" xfId="0" applyNumberFormat="1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164" fontId="13" fillId="14" borderId="1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/>
    </xf>
    <xf numFmtId="0" fontId="7" fillId="20" borderId="5" xfId="0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0" xfId="5"/>
    <xf numFmtId="164" fontId="2" fillId="0" borderId="0" xfId="5" applyNumberFormat="1"/>
    <xf numFmtId="0" fontId="2" fillId="0" borderId="0" xfId="5" applyAlignment="1">
      <alignment horizontal="center" vertical="center"/>
    </xf>
    <xf numFmtId="0" fontId="2" fillId="0" borderId="0" xfId="5" applyAlignment="1">
      <alignment horizontal="center"/>
    </xf>
    <xf numFmtId="164" fontId="2" fillId="0" borderId="0" xfId="5" applyNumberFormat="1" applyAlignment="1">
      <alignment horizontal="center"/>
    </xf>
    <xf numFmtId="0" fontId="2" fillId="4" borderId="0" xfId="5" applyFill="1" applyAlignment="1">
      <alignment horizontal="center"/>
    </xf>
    <xf numFmtId="164" fontId="5" fillId="4" borderId="5" xfId="5" applyNumberFormat="1" applyFont="1" applyFill="1" applyBorder="1" applyAlignment="1">
      <alignment horizontal="center"/>
    </xf>
    <xf numFmtId="167" fontId="5" fillId="4" borderId="5" xfId="6" applyNumberFormat="1" applyFont="1" applyFill="1" applyBorder="1" applyAlignment="1">
      <alignment horizontal="center" vertical="center"/>
    </xf>
    <xf numFmtId="3" fontId="5" fillId="4" borderId="5" xfId="5" applyNumberFormat="1" applyFont="1" applyFill="1" applyBorder="1" applyAlignment="1">
      <alignment horizontal="center"/>
    </xf>
    <xf numFmtId="3" fontId="5" fillId="4" borderId="5" xfId="5" applyNumberFormat="1" applyFont="1" applyFill="1" applyBorder="1" applyAlignment="1">
      <alignment horizontal="center" vertical="center"/>
    </xf>
    <xf numFmtId="0" fontId="5" fillId="4" borderId="5" xfId="5" applyFont="1" applyFill="1" applyBorder="1" applyAlignment="1">
      <alignment horizontal="center"/>
    </xf>
    <xf numFmtId="164" fontId="5" fillId="16" borderId="5" xfId="5" applyNumberFormat="1" applyFont="1" applyFill="1" applyBorder="1" applyAlignment="1">
      <alignment horizontal="center" vertical="center"/>
    </xf>
    <xf numFmtId="167" fontId="5" fillId="16" borderId="5" xfId="6" applyNumberFormat="1" applyFont="1" applyFill="1" applyBorder="1" applyAlignment="1">
      <alignment horizontal="center" vertical="center"/>
    </xf>
    <xf numFmtId="3" fontId="5" fillId="16" borderId="5" xfId="5" applyNumberFormat="1" applyFont="1" applyFill="1" applyBorder="1" applyAlignment="1">
      <alignment horizontal="center" vertical="center"/>
    </xf>
    <xf numFmtId="0" fontId="5" fillId="16" borderId="5" xfId="5" applyFont="1" applyFill="1" applyBorder="1" applyAlignment="1">
      <alignment horizontal="center" vertical="center"/>
    </xf>
    <xf numFmtId="164" fontId="7" fillId="3" borderId="5" xfId="5" applyNumberFormat="1" applyFont="1" applyFill="1" applyBorder="1" applyAlignment="1">
      <alignment horizontal="center"/>
    </xf>
    <xf numFmtId="0" fontId="7" fillId="3" borderId="5" xfId="5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/>
    </xf>
    <xf numFmtId="164" fontId="6" fillId="14" borderId="5" xfId="5" applyNumberFormat="1" applyFont="1" applyFill="1" applyBorder="1" applyAlignment="1">
      <alignment horizontal="center" vertical="center"/>
    </xf>
    <xf numFmtId="167" fontId="6" fillId="14" borderId="5" xfId="6" applyNumberFormat="1" applyFont="1" applyFill="1" applyBorder="1" applyAlignment="1">
      <alignment horizontal="center" vertical="center"/>
    </xf>
    <xf numFmtId="3" fontId="6" fillId="14" borderId="5" xfId="5" applyNumberFormat="1" applyFont="1" applyFill="1" applyBorder="1" applyAlignment="1">
      <alignment horizontal="center" vertical="center"/>
    </xf>
    <xf numFmtId="0" fontId="10" fillId="14" borderId="5" xfId="5" applyFont="1" applyFill="1" applyBorder="1" applyAlignment="1">
      <alignment horizontal="center" vertical="center"/>
    </xf>
    <xf numFmtId="164" fontId="12" fillId="14" borderId="5" xfId="5" applyNumberFormat="1" applyFont="1" applyFill="1" applyBorder="1" applyAlignment="1">
      <alignment horizontal="center" vertical="center"/>
    </xf>
    <xf numFmtId="167" fontId="12" fillId="14" borderId="5" xfId="6" applyNumberFormat="1" applyFont="1" applyFill="1" applyBorder="1" applyAlignment="1">
      <alignment horizontal="center" vertical="center"/>
    </xf>
    <xf numFmtId="3" fontId="12" fillId="14" borderId="5" xfId="5" applyNumberFormat="1" applyFont="1" applyFill="1" applyBorder="1" applyAlignment="1">
      <alignment horizontal="center" vertical="center"/>
    </xf>
    <xf numFmtId="0" fontId="12" fillId="14" borderId="5" xfId="5" applyFont="1" applyFill="1" applyBorder="1" applyAlignment="1">
      <alignment horizontal="center" vertical="center" wrapText="1"/>
    </xf>
    <xf numFmtId="164" fontId="11" fillId="14" borderId="5" xfId="5" applyNumberFormat="1" applyFont="1" applyFill="1" applyBorder="1" applyAlignment="1">
      <alignment horizontal="center" vertical="center"/>
    </xf>
    <xf numFmtId="167" fontId="11" fillId="14" borderId="5" xfId="6" applyNumberFormat="1" applyFont="1" applyFill="1" applyBorder="1" applyAlignment="1">
      <alignment horizontal="center" vertical="center"/>
    </xf>
    <xf numFmtId="0" fontId="11" fillId="14" borderId="5" xfId="5" applyFont="1" applyFill="1" applyBorder="1" applyAlignment="1">
      <alignment horizontal="center" vertical="center"/>
    </xf>
    <xf numFmtId="3" fontId="2" fillId="0" borderId="0" xfId="5" applyNumberFormat="1"/>
    <xf numFmtId="164" fontId="7" fillId="8" borderId="5" xfId="5" applyNumberFormat="1" applyFont="1" applyFill="1" applyBorder="1" applyAlignment="1">
      <alignment horizontal="center" vertical="center"/>
    </xf>
    <xf numFmtId="0" fontId="7" fillId="8" borderId="5" xfId="5" applyFont="1" applyFill="1" applyBorder="1" applyAlignment="1">
      <alignment horizontal="center" vertical="center"/>
    </xf>
    <xf numFmtId="166" fontId="5" fillId="0" borderId="5" xfId="7" applyNumberFormat="1" applyFont="1" applyBorder="1" applyAlignment="1">
      <alignment horizontal="center" vertical="center"/>
    </xf>
    <xf numFmtId="166" fontId="2" fillId="0" borderId="0" xfId="5" applyNumberFormat="1"/>
    <xf numFmtId="0" fontId="5" fillId="0" borderId="0" xfId="5" applyFont="1"/>
    <xf numFmtId="3" fontId="5" fillId="0" borderId="0" xfId="5" applyNumberFormat="1" applyFont="1"/>
    <xf numFmtId="0" fontId="5" fillId="0" borderId="5" xfId="5" applyFont="1" applyBorder="1" applyAlignment="1">
      <alignment horizontal="center"/>
    </xf>
    <xf numFmtId="164" fontId="8" fillId="12" borderId="5" xfId="5" applyNumberFormat="1" applyFont="1" applyFill="1" applyBorder="1" applyAlignment="1">
      <alignment horizontal="center"/>
    </xf>
    <xf numFmtId="0" fontId="8" fillId="12" borderId="5" xfId="5" applyFont="1" applyFill="1" applyBorder="1" applyAlignment="1">
      <alignment horizontal="center" vertical="center"/>
    </xf>
    <xf numFmtId="0" fontId="8" fillId="12" borderId="5" xfId="5" applyFont="1" applyFill="1" applyBorder="1" applyAlignment="1">
      <alignment horizontal="center"/>
    </xf>
    <xf numFmtId="164" fontId="8" fillId="15" borderId="5" xfId="5" applyNumberFormat="1" applyFont="1" applyFill="1" applyBorder="1" applyAlignment="1">
      <alignment horizontal="center"/>
    </xf>
    <xf numFmtId="167" fontId="8" fillId="15" borderId="5" xfId="6" applyNumberFormat="1" applyFont="1" applyFill="1" applyBorder="1" applyAlignment="1">
      <alignment horizontal="center" vertical="center"/>
    </xf>
    <xf numFmtId="3" fontId="8" fillId="15" borderId="5" xfId="5" applyNumberFormat="1" applyFont="1" applyFill="1" applyBorder="1" applyAlignment="1">
      <alignment horizontal="center"/>
    </xf>
    <xf numFmtId="0" fontId="8" fillId="15" borderId="5" xfId="5" applyFont="1" applyFill="1" applyBorder="1" applyAlignment="1">
      <alignment horizontal="center"/>
    </xf>
    <xf numFmtId="166" fontId="5" fillId="0" borderId="0" xfId="5" applyNumberFormat="1" applyFont="1"/>
    <xf numFmtId="164" fontId="5" fillId="11" borderId="5" xfId="5" applyNumberFormat="1" applyFont="1" applyFill="1" applyBorder="1" applyAlignment="1">
      <alignment horizontal="center"/>
    </xf>
    <xf numFmtId="167" fontId="5" fillId="11" borderId="5" xfId="6" applyNumberFormat="1" applyFont="1" applyFill="1" applyBorder="1" applyAlignment="1">
      <alignment horizontal="center" vertical="center"/>
    </xf>
    <xf numFmtId="3" fontId="5" fillId="11" borderId="5" xfId="5" applyNumberFormat="1" applyFont="1" applyFill="1" applyBorder="1" applyAlignment="1">
      <alignment horizontal="center"/>
    </xf>
    <xf numFmtId="0" fontId="10" fillId="11" borderId="5" xfId="5" applyFont="1" applyFill="1" applyBorder="1" applyAlignment="1">
      <alignment horizontal="center"/>
    </xf>
    <xf numFmtId="0" fontId="2" fillId="0" borderId="0" xfId="5" applyAlignment="1">
      <alignment vertical="center"/>
    </xf>
    <xf numFmtId="0" fontId="5" fillId="0" borderId="0" xfId="5" applyFont="1" applyAlignment="1">
      <alignment vertical="center"/>
    </xf>
    <xf numFmtId="3" fontId="5" fillId="0" borderId="0" xfId="5" applyNumberFormat="1" applyFont="1" applyAlignment="1">
      <alignment vertical="center"/>
    </xf>
    <xf numFmtId="0" fontId="2" fillId="4" borderId="0" xfId="5" applyFill="1" applyAlignment="1">
      <alignment horizontal="center" vertical="center"/>
    </xf>
    <xf numFmtId="164" fontId="5" fillId="4" borderId="5" xfId="5" applyNumberFormat="1" applyFont="1" applyFill="1" applyBorder="1" applyAlignment="1">
      <alignment horizontal="center" vertical="center"/>
    </xf>
    <xf numFmtId="0" fontId="10" fillId="0" borderId="5" xfId="5" applyFont="1" applyBorder="1" applyAlignment="1">
      <alignment horizontal="center" vertical="center" wrapText="1"/>
    </xf>
    <xf numFmtId="166" fontId="13" fillId="0" borderId="0" xfId="5" applyNumberFormat="1" applyFont="1"/>
    <xf numFmtId="3" fontId="5" fillId="0" borderId="5" xfId="5" applyNumberFormat="1" applyFont="1" applyBorder="1" applyAlignment="1">
      <alignment horizontal="center"/>
    </xf>
    <xf numFmtId="164" fontId="8" fillId="11" borderId="5" xfId="5" applyNumberFormat="1" applyFont="1" applyFill="1" applyBorder="1" applyAlignment="1">
      <alignment horizontal="center"/>
    </xf>
    <xf numFmtId="0" fontId="8" fillId="11" borderId="5" xfId="5" applyFont="1" applyFill="1" applyBorder="1" applyAlignment="1">
      <alignment horizontal="center" vertical="center"/>
    </xf>
    <xf numFmtId="0" fontId="8" fillId="11" borderId="5" xfId="5" applyFont="1" applyFill="1" applyBorder="1" applyAlignment="1">
      <alignment horizontal="center"/>
    </xf>
    <xf numFmtId="164" fontId="9" fillId="10" borderId="5" xfId="5" applyNumberFormat="1" applyFont="1" applyFill="1" applyBorder="1" applyAlignment="1">
      <alignment horizontal="center" vertical="center"/>
    </xf>
    <xf numFmtId="167" fontId="6" fillId="10" borderId="5" xfId="6" applyNumberFormat="1" applyFont="1" applyFill="1" applyBorder="1" applyAlignment="1">
      <alignment horizontal="center" vertical="center"/>
    </xf>
    <xf numFmtId="3" fontId="9" fillId="10" borderId="5" xfId="5" applyNumberFormat="1" applyFont="1" applyFill="1" applyBorder="1" applyAlignment="1">
      <alignment horizontal="center" vertical="center"/>
    </xf>
    <xf numFmtId="0" fontId="7" fillId="10" borderId="5" xfId="5" applyFont="1" applyFill="1" applyBorder="1" applyAlignment="1">
      <alignment horizontal="center" vertical="center"/>
    </xf>
    <xf numFmtId="167" fontId="5" fillId="4" borderId="7" xfId="6" applyNumberFormat="1" applyFont="1" applyFill="1" applyBorder="1" applyAlignment="1">
      <alignment horizontal="center" vertical="center"/>
    </xf>
    <xf numFmtId="164" fontId="5" fillId="4" borderId="0" xfId="5" applyNumberFormat="1" applyFont="1" applyFill="1" applyBorder="1" applyAlignment="1">
      <alignment horizontal="center"/>
    </xf>
    <xf numFmtId="167" fontId="5" fillId="4" borderId="0" xfId="6" applyNumberFormat="1" applyFont="1" applyFill="1" applyBorder="1" applyAlignment="1">
      <alignment horizontal="center" vertical="center"/>
    </xf>
    <xf numFmtId="3" fontId="5" fillId="4" borderId="0" xfId="5" applyNumberFormat="1" applyFont="1" applyFill="1" applyBorder="1" applyAlignment="1">
      <alignment horizontal="center"/>
    </xf>
    <xf numFmtId="0" fontId="5" fillId="4" borderId="0" xfId="5" applyFont="1" applyFill="1" applyBorder="1" applyAlignment="1">
      <alignment horizontal="center"/>
    </xf>
    <xf numFmtId="164" fontId="5" fillId="14" borderId="5" xfId="5" applyNumberFormat="1" applyFont="1" applyFill="1" applyBorder="1" applyAlignment="1">
      <alignment horizontal="center"/>
    </xf>
    <xf numFmtId="167" fontId="5" fillId="14" borderId="5" xfId="6" applyNumberFormat="1" applyFont="1" applyFill="1" applyBorder="1" applyAlignment="1">
      <alignment horizontal="center" vertical="center"/>
    </xf>
    <xf numFmtId="3" fontId="5" fillId="14" borderId="5" xfId="5" applyNumberFormat="1" applyFont="1" applyFill="1" applyBorder="1" applyAlignment="1">
      <alignment horizontal="center"/>
    </xf>
    <xf numFmtId="0" fontId="5" fillId="14" borderId="5" xfId="5" applyFont="1" applyFill="1" applyBorder="1" applyAlignment="1">
      <alignment horizontal="center"/>
    </xf>
    <xf numFmtId="0" fontId="5" fillId="4" borderId="5" xfId="5" applyFont="1" applyFill="1" applyBorder="1" applyAlignment="1">
      <alignment horizontal="center" vertical="center"/>
    </xf>
    <xf numFmtId="164" fontId="5" fillId="4" borderId="7" xfId="5" applyNumberFormat="1" applyFont="1" applyFill="1" applyBorder="1" applyAlignment="1">
      <alignment horizontal="center"/>
    </xf>
    <xf numFmtId="3" fontId="5" fillId="4" borderId="7" xfId="5" applyNumberFormat="1" applyFont="1" applyFill="1" applyBorder="1" applyAlignment="1">
      <alignment horizontal="center"/>
    </xf>
    <xf numFmtId="3" fontId="5" fillId="4" borderId="7" xfId="5" applyNumberFormat="1" applyFont="1" applyFill="1" applyBorder="1" applyAlignment="1">
      <alignment horizontal="center" vertical="center"/>
    </xf>
    <xf numFmtId="0" fontId="5" fillId="4" borderId="20" xfId="5" applyFont="1" applyFill="1" applyBorder="1" applyAlignment="1">
      <alignment horizontal="center"/>
    </xf>
    <xf numFmtId="164" fontId="7" fillId="9" borderId="17" xfId="5" applyNumberFormat="1" applyFont="1" applyFill="1" applyBorder="1" applyAlignment="1">
      <alignment horizontal="center"/>
    </xf>
    <xf numFmtId="0" fontId="7" fillId="9" borderId="17" xfId="5" applyFont="1" applyFill="1" applyBorder="1" applyAlignment="1">
      <alignment horizontal="center" vertical="center"/>
    </xf>
    <xf numFmtId="0" fontId="7" fillId="9" borderId="17" xfId="5" applyFont="1" applyFill="1" applyBorder="1" applyAlignment="1">
      <alignment horizontal="center"/>
    </xf>
    <xf numFmtId="164" fontId="2" fillId="4" borderId="0" xfId="5" applyNumberFormat="1" applyFill="1"/>
    <xf numFmtId="0" fontId="2" fillId="4" borderId="0" xfId="5" applyFill="1"/>
    <xf numFmtId="164" fontId="2" fillId="4" borderId="0" xfId="5" applyNumberFormat="1" applyFill="1" applyAlignment="1">
      <alignment horizontal="center"/>
    </xf>
    <xf numFmtId="164" fontId="15" fillId="4" borderId="0" xfId="5" applyNumberFormat="1" applyFont="1" applyFill="1" applyAlignment="1">
      <alignment horizontal="center" vertical="center"/>
    </xf>
    <xf numFmtId="165" fontId="6" fillId="10" borderId="5" xfId="6" applyNumberFormat="1" applyFont="1" applyFill="1" applyBorder="1" applyAlignment="1">
      <alignment horizontal="center" vertical="center"/>
    </xf>
    <xf numFmtId="165" fontId="5" fillId="4" borderId="7" xfId="6" applyNumberFormat="1" applyFont="1" applyFill="1" applyBorder="1" applyAlignment="1">
      <alignment horizontal="center" vertical="center"/>
    </xf>
    <xf numFmtId="165" fontId="8" fillId="6" borderId="7" xfId="6" applyNumberFormat="1" applyFont="1" applyFill="1" applyBorder="1" applyAlignment="1">
      <alignment horizontal="center" vertical="center"/>
    </xf>
    <xf numFmtId="165" fontId="8" fillId="4" borderId="27" xfId="6" applyNumberFormat="1" applyFont="1" applyFill="1" applyBorder="1" applyAlignment="1">
      <alignment horizontal="center" vertical="center"/>
    </xf>
    <xf numFmtId="165" fontId="8" fillId="4" borderId="0" xfId="6" applyNumberFormat="1" applyFont="1" applyFill="1" applyBorder="1" applyAlignment="1">
      <alignment horizontal="center" vertical="center"/>
    </xf>
    <xf numFmtId="165" fontId="8" fillId="4" borderId="1" xfId="6" applyNumberFormat="1" applyFont="1" applyFill="1" applyBorder="1" applyAlignment="1">
      <alignment horizontal="center" vertical="center"/>
    </xf>
    <xf numFmtId="165" fontId="5" fillId="4" borderId="5" xfId="6" applyNumberFormat="1" applyFont="1" applyFill="1" applyBorder="1" applyAlignment="1">
      <alignment horizontal="center" vertical="center"/>
    </xf>
    <xf numFmtId="165" fontId="8" fillId="6" borderId="1" xfId="6" applyNumberFormat="1" applyFont="1" applyFill="1" applyBorder="1" applyAlignment="1">
      <alignment horizontal="center" vertical="center"/>
    </xf>
    <xf numFmtId="165" fontId="5" fillId="4" borderId="1" xfId="6" applyNumberFormat="1" applyFont="1" applyFill="1" applyBorder="1" applyAlignment="1">
      <alignment horizontal="center" vertical="center"/>
    </xf>
    <xf numFmtId="165" fontId="5" fillId="2" borderId="5" xfId="6" applyNumberFormat="1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0" fontId="1" fillId="0" borderId="0" xfId="0" applyFont="1"/>
    <xf numFmtId="0" fontId="15" fillId="4" borderId="0" xfId="2" applyFont="1" applyFill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7" fillId="8" borderId="5" xfId="2" applyFont="1" applyFill="1" applyBorder="1" applyAlignment="1">
      <alignment horizontal="center"/>
    </xf>
    <xf numFmtId="0" fontId="7" fillId="9" borderId="18" xfId="2" applyFont="1" applyFill="1" applyBorder="1" applyAlignment="1">
      <alignment horizontal="center"/>
    </xf>
    <xf numFmtId="0" fontId="7" fillId="9" borderId="19" xfId="2" applyFont="1" applyFill="1" applyBorder="1" applyAlignment="1">
      <alignment horizontal="center"/>
    </xf>
    <xf numFmtId="0" fontId="7" fillId="9" borderId="21" xfId="2" applyFont="1" applyFill="1" applyBorder="1" applyAlignment="1">
      <alignment horizontal="center"/>
    </xf>
    <xf numFmtId="0" fontId="8" fillId="11" borderId="2" xfId="2" applyFont="1" applyFill="1" applyBorder="1" applyAlignment="1">
      <alignment horizontal="center"/>
    </xf>
    <xf numFmtId="0" fontId="8" fillId="11" borderId="3" xfId="2" applyFont="1" applyFill="1" applyBorder="1" applyAlignment="1">
      <alignment horizontal="center"/>
    </xf>
    <xf numFmtId="0" fontId="8" fillId="11" borderId="4" xfId="2" applyFont="1" applyFill="1" applyBorder="1" applyAlignment="1">
      <alignment horizontal="center"/>
    </xf>
    <xf numFmtId="0" fontId="8" fillId="12" borderId="5" xfId="2" applyFont="1" applyFill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6" borderId="8" xfId="0" applyNumberFormat="1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19" borderId="25" xfId="0" applyFont="1" applyFill="1" applyBorder="1" applyAlignment="1">
      <alignment horizontal="center"/>
    </xf>
    <xf numFmtId="0" fontId="7" fillId="19" borderId="26" xfId="0" applyFont="1" applyFill="1" applyBorder="1" applyAlignment="1">
      <alignment horizontal="center"/>
    </xf>
    <xf numFmtId="0" fontId="7" fillId="19" borderId="27" xfId="0" applyFont="1" applyFill="1" applyBorder="1" applyAlignment="1">
      <alignment horizontal="center"/>
    </xf>
    <xf numFmtId="0" fontId="7" fillId="19" borderId="23" xfId="0" applyFont="1" applyFill="1" applyBorder="1" applyAlignment="1">
      <alignment horizontal="center" vertical="center"/>
    </xf>
    <xf numFmtId="0" fontId="7" fillId="19" borderId="24" xfId="0" applyFont="1" applyFill="1" applyBorder="1" applyAlignment="1">
      <alignment horizontal="center" vertical="center"/>
    </xf>
    <xf numFmtId="0" fontId="7" fillId="19" borderId="8" xfId="0" applyFont="1" applyFill="1" applyBorder="1" applyAlignment="1">
      <alignment horizontal="center"/>
    </xf>
    <xf numFmtId="0" fontId="7" fillId="19" borderId="9" xfId="0" applyFont="1" applyFill="1" applyBorder="1" applyAlignment="1">
      <alignment horizontal="center"/>
    </xf>
    <xf numFmtId="3" fontId="8" fillId="6" borderId="8" xfId="0" applyNumberFormat="1" applyFont="1" applyFill="1" applyBorder="1" applyAlignment="1">
      <alignment horizontal="center"/>
    </xf>
    <xf numFmtId="3" fontId="8" fillId="6" borderId="9" xfId="0" applyNumberFormat="1" applyFont="1" applyFill="1" applyBorder="1" applyAlignment="1">
      <alignment horizontal="center"/>
    </xf>
    <xf numFmtId="0" fontId="7" fillId="19" borderId="22" xfId="0" applyFont="1" applyFill="1" applyBorder="1" applyAlignment="1">
      <alignment horizontal="center" vertical="center"/>
    </xf>
    <xf numFmtId="0" fontId="7" fillId="19" borderId="14" xfId="0" applyFont="1" applyFill="1" applyBorder="1" applyAlignment="1">
      <alignment horizontal="center" vertical="center"/>
    </xf>
    <xf numFmtId="164" fontId="7" fillId="19" borderId="22" xfId="0" applyNumberFormat="1" applyFont="1" applyFill="1" applyBorder="1" applyAlignment="1">
      <alignment horizontal="center" vertical="center"/>
    </xf>
    <xf numFmtId="164" fontId="7" fillId="19" borderId="14" xfId="0" applyNumberFormat="1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/>
    </xf>
    <xf numFmtId="0" fontId="7" fillId="19" borderId="13" xfId="0" applyFont="1" applyFill="1" applyBorder="1" applyAlignment="1">
      <alignment horizontal="center" vertical="center"/>
    </xf>
    <xf numFmtId="164" fontId="7" fillId="19" borderId="13" xfId="0" applyNumberFormat="1" applyFont="1" applyFill="1" applyBorder="1" applyAlignment="1">
      <alignment horizontal="center"/>
    </xf>
    <xf numFmtId="164" fontId="7" fillId="19" borderId="14" xfId="0" applyNumberFormat="1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/>
    </xf>
    <xf numFmtId="0" fontId="7" fillId="19" borderId="5" xfId="0" applyFont="1" applyFill="1" applyBorder="1" applyAlignment="1">
      <alignment horizontal="center" vertical="center"/>
    </xf>
    <xf numFmtId="164" fontId="7" fillId="19" borderId="5" xfId="0" applyNumberFormat="1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 vertical="center"/>
    </xf>
    <xf numFmtId="3" fontId="9" fillId="10" borderId="8" xfId="0" applyNumberFormat="1" applyFont="1" applyFill="1" applyBorder="1" applyAlignment="1">
      <alignment horizontal="center" vertical="center"/>
    </xf>
    <xf numFmtId="3" fontId="9" fillId="10" borderId="9" xfId="0" applyNumberFormat="1" applyFont="1" applyFill="1" applyBorder="1" applyAlignment="1">
      <alignment horizontal="center" vertical="center"/>
    </xf>
    <xf numFmtId="164" fontId="7" fillId="9" borderId="17" xfId="0" applyNumberFormat="1" applyFont="1" applyFill="1" applyBorder="1" applyAlignment="1">
      <alignment horizontal="center"/>
    </xf>
    <xf numFmtId="0" fontId="7" fillId="8" borderId="2" xfId="5" applyFont="1" applyFill="1" applyBorder="1" applyAlignment="1">
      <alignment horizontal="center"/>
    </xf>
    <xf numFmtId="0" fontId="7" fillId="8" borderId="3" xfId="5" applyFont="1" applyFill="1" applyBorder="1" applyAlignment="1">
      <alignment horizontal="center"/>
    </xf>
    <xf numFmtId="0" fontId="7" fillId="8" borderId="4" xfId="5" applyFont="1" applyFill="1" applyBorder="1" applyAlignment="1">
      <alignment horizontal="center"/>
    </xf>
    <xf numFmtId="0" fontId="7" fillId="3" borderId="2" xfId="5" applyFont="1" applyFill="1" applyBorder="1" applyAlignment="1">
      <alignment horizontal="center"/>
    </xf>
    <xf numFmtId="0" fontId="7" fillId="3" borderId="3" xfId="5" applyFont="1" applyFill="1" applyBorder="1" applyAlignment="1">
      <alignment horizontal="center"/>
    </xf>
    <xf numFmtId="0" fontId="7" fillId="3" borderId="4" xfId="5" applyFont="1" applyFill="1" applyBorder="1" applyAlignment="1">
      <alignment horizontal="center"/>
    </xf>
    <xf numFmtId="0" fontId="7" fillId="9" borderId="18" xfId="5" applyFont="1" applyFill="1" applyBorder="1" applyAlignment="1">
      <alignment horizontal="center"/>
    </xf>
    <xf numFmtId="0" fontId="7" fillId="9" borderId="19" xfId="5" applyFont="1" applyFill="1" applyBorder="1" applyAlignment="1">
      <alignment horizontal="center"/>
    </xf>
    <xf numFmtId="0" fontId="7" fillId="9" borderId="21" xfId="5" applyFont="1" applyFill="1" applyBorder="1" applyAlignment="1">
      <alignment horizontal="center"/>
    </xf>
    <xf numFmtId="0" fontId="8" fillId="11" borderId="2" xfId="5" applyFont="1" applyFill="1" applyBorder="1" applyAlignment="1">
      <alignment horizontal="center"/>
    </xf>
    <xf numFmtId="0" fontId="8" fillId="11" borderId="3" xfId="5" applyFont="1" applyFill="1" applyBorder="1" applyAlignment="1">
      <alignment horizontal="center"/>
    </xf>
    <xf numFmtId="0" fontId="8" fillId="11" borderId="4" xfId="5" applyFont="1" applyFill="1" applyBorder="1" applyAlignment="1">
      <alignment horizontal="center"/>
    </xf>
    <xf numFmtId="0" fontId="8" fillId="12" borderId="5" xfId="5" applyFont="1" applyFill="1" applyBorder="1" applyAlignment="1">
      <alignment horizontal="center"/>
    </xf>
    <xf numFmtId="164" fontId="7" fillId="20" borderId="5" xfId="0" applyNumberFormat="1" applyFont="1" applyFill="1" applyBorder="1" applyAlignment="1">
      <alignment horizontal="center"/>
    </xf>
    <xf numFmtId="0" fontId="7" fillId="20" borderId="5" xfId="0" applyFont="1" applyFill="1" applyBorder="1" applyAlignment="1">
      <alignment horizontal="center" vertical="center"/>
    </xf>
    <xf numFmtId="3" fontId="8" fillId="6" borderId="11" xfId="0" applyNumberFormat="1" applyFont="1" applyFill="1" applyBorder="1" applyAlignment="1">
      <alignment horizontal="center"/>
    </xf>
    <xf numFmtId="3" fontId="8" fillId="6" borderId="12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/>
    </xf>
    <xf numFmtId="164" fontId="7" fillId="7" borderId="6" xfId="0" applyNumberFormat="1" applyFont="1" applyFill="1" applyBorder="1" applyAlignment="1">
      <alignment horizontal="center"/>
    </xf>
    <xf numFmtId="164" fontId="7" fillId="7" borderId="14" xfId="0" applyNumberFormat="1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64" fontId="7" fillId="7" borderId="13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164" fontId="7" fillId="7" borderId="13" xfId="0" applyNumberFormat="1" applyFont="1" applyFill="1" applyBorder="1" applyAlignment="1">
      <alignment horizontal="center" vertical="center"/>
    </xf>
    <xf numFmtId="164" fontId="7" fillId="7" borderId="14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164" fontId="13" fillId="14" borderId="1" xfId="0" applyNumberFormat="1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17" borderId="4" xfId="0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0" fontId="10" fillId="21" borderId="5" xfId="5" applyFont="1" applyFill="1" applyBorder="1" applyAlignment="1">
      <alignment horizontal="center" vertical="center"/>
    </xf>
    <xf numFmtId="3" fontId="6" fillId="21" borderId="5" xfId="5" applyNumberFormat="1" applyFont="1" applyFill="1" applyBorder="1" applyAlignment="1">
      <alignment horizontal="center" vertical="center"/>
    </xf>
    <xf numFmtId="167" fontId="6" fillId="21" borderId="5" xfId="6" applyNumberFormat="1" applyFont="1" applyFill="1" applyBorder="1" applyAlignment="1">
      <alignment horizontal="center" vertical="center"/>
    </xf>
    <xf numFmtId="164" fontId="6" fillId="21" borderId="5" xfId="5" applyNumberFormat="1" applyFont="1" applyFill="1" applyBorder="1" applyAlignment="1">
      <alignment horizontal="center" vertical="center"/>
    </xf>
    <xf numFmtId="0" fontId="10" fillId="21" borderId="5" xfId="2" applyFont="1" applyFill="1" applyBorder="1" applyAlignment="1">
      <alignment horizontal="center" vertical="center"/>
    </xf>
    <xf numFmtId="3" fontId="6" fillId="21" borderId="5" xfId="2" applyNumberFormat="1" applyFont="1" applyFill="1" applyBorder="1" applyAlignment="1">
      <alignment horizontal="center" vertical="center"/>
    </xf>
    <xf numFmtId="165" fontId="6" fillId="21" borderId="5" xfId="3" applyNumberFormat="1" applyFont="1" applyFill="1" applyBorder="1" applyAlignment="1">
      <alignment horizontal="center" vertical="center"/>
    </xf>
    <xf numFmtId="164" fontId="6" fillId="21" borderId="5" xfId="2" applyNumberFormat="1" applyFont="1" applyFill="1" applyBorder="1" applyAlignment="1">
      <alignment horizontal="center" vertical="center"/>
    </xf>
    <xf numFmtId="0" fontId="7" fillId="22" borderId="17" xfId="2" applyFont="1" applyFill="1" applyBorder="1" applyAlignment="1">
      <alignment horizontal="center"/>
    </xf>
    <xf numFmtId="0" fontId="7" fillId="22" borderId="17" xfId="2" applyFont="1" applyFill="1" applyBorder="1" applyAlignment="1">
      <alignment horizontal="center"/>
    </xf>
    <xf numFmtId="0" fontId="7" fillId="22" borderId="17" xfId="2" applyFont="1" applyFill="1" applyBorder="1" applyAlignment="1">
      <alignment horizontal="center" vertical="center"/>
    </xf>
    <xf numFmtId="164" fontId="7" fillId="22" borderId="17" xfId="2" applyNumberFormat="1" applyFont="1" applyFill="1" applyBorder="1" applyAlignment="1">
      <alignment horizontal="center"/>
    </xf>
  </cellXfs>
  <cellStyles count="8">
    <cellStyle name="Comma 2" xfId="4"/>
    <cellStyle name="Comma 2 2" xfId="7"/>
    <cellStyle name="Normal" xfId="0" builtinId="0"/>
    <cellStyle name="Normal 2" xfId="2"/>
    <cellStyle name="Normal 2 2" xfId="5"/>
    <cellStyle name="Percent" xfId="1" builtinId="5"/>
    <cellStyle name="Percent 2" xfId="3"/>
    <cellStyle name="Percent 2 2" xfId="6"/>
  </cellStyles>
  <dxfs count="0"/>
  <tableStyles count="0" defaultTableStyle="TableStyleMedium2" defaultPivotStyle="PivotStyleLight16"/>
  <colors>
    <mruColors>
      <color rgb="FFE2A700"/>
      <color rgb="FFF19B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225611</xdr:colOff>
      <xdr:row>0</xdr:row>
      <xdr:rowOff>76200</xdr:rowOff>
    </xdr:from>
    <xdr:to>
      <xdr:col>12</xdr:col>
      <xdr:colOff>0</xdr:colOff>
      <xdr:row>3</xdr:row>
      <xdr:rowOff>5426</xdr:rowOff>
    </xdr:to>
    <xdr:pic>
      <xdr:nvPicPr>
        <xdr:cNvPr id="2" name="Picture 3" descr="https://lh7-us.googleusercontent.com/AlWdSoM9LvaaGwrCIzphImz3SSWWSY9EPQV2rjXH2gcPvKK0FEZeOIuUL3JWJo-geAJ89HXLpZ3GRpGQ6ZilitJJV2Tw36mIUz6EarGZLY-ndp8bGofwMgphyKC4fjTp8h012fHYxv4XjPXJ_lh44W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604411100" y="76200"/>
          <a:ext cx="3412939" cy="910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20120</xdr:colOff>
      <xdr:row>2</xdr:row>
      <xdr:rowOff>459845</xdr:rowOff>
    </xdr:from>
    <xdr:to>
      <xdr:col>12</xdr:col>
      <xdr:colOff>0</xdr:colOff>
      <xdr:row>4</xdr:row>
      <xdr:rowOff>127914</xdr:rowOff>
    </xdr:to>
    <xdr:sp macro="" textlink="">
      <xdr:nvSpPr>
        <xdr:cNvPr id="3" name="Rectangle 5"/>
        <xdr:cNvSpPr/>
      </xdr:nvSpPr>
      <xdr:spPr>
        <a:xfrm>
          <a:off x="9876663000" y="975783"/>
          <a:ext cx="9496943" cy="326881"/>
        </a:xfrm>
        <a:prstGeom prst="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أحصائيـــة مقارنـــة من بداية شهر كانون ثاني (1)  ولنهاية شهر كانون</a:t>
          </a:r>
          <a:r>
            <a:rPr lang="ar-JO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ثاني </a:t>
          </a:r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(1) </a:t>
          </a:r>
          <a:r>
            <a:rPr lang="ar-JO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2025 -2026 </a:t>
          </a:r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1368611</xdr:colOff>
      <xdr:row>0</xdr:row>
      <xdr:rowOff>9524</xdr:rowOff>
    </xdr:from>
    <xdr:ext cx="3297773" cy="295275"/>
    <xdr:pic>
      <xdr:nvPicPr>
        <xdr:cNvPr id="2" name="Picture 3" descr="https://lh7-us.googleusercontent.com/AlWdSoM9LvaaGwrCIzphImz3SSWWSY9EPQV2rjXH2gcPvKK0FEZeOIuUL3JWJo-geAJ89HXLpZ3GRpGQ6ZilitJJV2Tw36mIUz6EarGZLY-ndp8bGofwMgphyKC4fjTp8h012fHYxv4XjPXJ_lh44W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3533416" y="9524"/>
          <a:ext cx="329777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17323</xdr:colOff>
      <xdr:row>0</xdr:row>
      <xdr:rowOff>0</xdr:rowOff>
    </xdr:from>
    <xdr:to>
      <xdr:col>3</xdr:col>
      <xdr:colOff>388798</xdr:colOff>
      <xdr:row>1</xdr:row>
      <xdr:rowOff>34636</xdr:rowOff>
    </xdr:to>
    <xdr:sp macro="" textlink="">
      <xdr:nvSpPr>
        <xdr:cNvPr id="3" name="Rectangle 4"/>
        <xdr:cNvSpPr/>
      </xdr:nvSpPr>
      <xdr:spPr>
        <a:xfrm flipH="1">
          <a:off x="9829439777" y="0"/>
          <a:ext cx="1571625" cy="2251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 rtl="0"/>
          <a:r>
            <a:rPr lang="ar-JO" sz="10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شركة العقبة لإدارة وتشغيل الموانئ      </a:t>
          </a:r>
        </a:p>
        <a:p>
          <a:pPr algn="ctr" rtl="0"/>
          <a:r>
            <a:rPr lang="ar-JO" sz="1000" b="1">
              <a:solidFill>
                <a:schemeClr val="tx1"/>
              </a:solidFill>
              <a:effectLst/>
            </a:rPr>
            <a:t/>
          </a:r>
          <a:br>
            <a:rPr lang="ar-JO" sz="1000" b="1">
              <a:solidFill>
                <a:schemeClr val="tx1"/>
              </a:solidFill>
              <a:effectLst/>
            </a:rPr>
          </a:br>
          <a:endParaRPr lang="en-US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</xdr:colOff>
      <xdr:row>0</xdr:row>
      <xdr:rowOff>447675</xdr:rowOff>
    </xdr:from>
    <xdr:to>
      <xdr:col>12</xdr:col>
      <xdr:colOff>1</xdr:colOff>
      <xdr:row>2</xdr:row>
      <xdr:rowOff>83343</xdr:rowOff>
    </xdr:to>
    <xdr:sp macro="" textlink="">
      <xdr:nvSpPr>
        <xdr:cNvPr id="4" name="Rectangle 5"/>
        <xdr:cNvSpPr/>
      </xdr:nvSpPr>
      <xdr:spPr>
        <a:xfrm flipH="1">
          <a:off x="11227993799" y="447675"/>
          <a:ext cx="10753725" cy="330993"/>
        </a:xfrm>
        <a:prstGeom prst="rect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0"/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أحصائيـــة مقارنـــة لشهر كانون الثاني (1) </a:t>
          </a:r>
          <a:r>
            <a:rPr lang="ar-JO" sz="16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JO" sz="1600" b="1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2025 -2026 </a:t>
          </a:r>
          <a:endParaRPr lang="en-US" sz="12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4"/>
  <sheetViews>
    <sheetView rightToLeft="1" topLeftCell="A28" zoomScaleNormal="100" workbookViewId="0">
      <selection activeCell="J38" sqref="J38"/>
    </sheetView>
  </sheetViews>
  <sheetFormatPr defaultColWidth="9" defaultRowHeight="14.25"/>
  <cols>
    <col min="1" max="1" width="10.25" style="60" customWidth="1"/>
    <col min="2" max="2" width="21" style="60" customWidth="1"/>
    <col min="3" max="3" width="12.25" style="60" customWidth="1"/>
    <col min="4" max="4" width="11.25" style="60" customWidth="1"/>
    <col min="5" max="5" width="11.25" style="79" customWidth="1"/>
    <col min="6" max="6" width="12.125" style="78" customWidth="1"/>
    <col min="7" max="7" width="5" style="85" customWidth="1"/>
    <col min="8" max="8" width="20.625" style="85" customWidth="1"/>
    <col min="9" max="9" width="13.25" style="79" customWidth="1"/>
    <col min="10" max="10" width="13" style="60" customWidth="1"/>
    <col min="11" max="11" width="9.75" style="79" customWidth="1"/>
    <col min="12" max="12" width="14.75" style="86" customWidth="1"/>
    <col min="13" max="14" width="9" style="60"/>
    <col min="15" max="15" width="10" style="60" customWidth="1"/>
    <col min="16" max="16" width="11.875" style="60" bestFit="1" customWidth="1"/>
    <col min="17" max="16384" width="9" style="60"/>
  </cols>
  <sheetData>
    <row r="1" spans="2:18" ht="25.5" customHeight="1"/>
    <row r="3" spans="2:18" ht="36.75" customHeight="1">
      <c r="B3" s="55"/>
      <c r="C3" s="55"/>
      <c r="D3" s="55"/>
      <c r="E3" s="281" t="s">
        <v>92</v>
      </c>
      <c r="F3" s="281"/>
      <c r="G3" s="281"/>
      <c r="H3" s="281"/>
      <c r="I3" s="56"/>
      <c r="J3" s="55"/>
      <c r="K3" s="56"/>
      <c r="L3" s="59"/>
    </row>
    <row r="4" spans="2:18">
      <c r="B4" s="55"/>
      <c r="C4" s="55"/>
      <c r="D4" s="55"/>
      <c r="E4" s="56"/>
      <c r="F4" s="57"/>
      <c r="G4" s="58"/>
      <c r="H4" s="58"/>
      <c r="I4" s="56"/>
      <c r="J4" s="55"/>
      <c r="K4" s="56"/>
      <c r="L4" s="59"/>
    </row>
    <row r="5" spans="2:18" ht="10.5" customHeight="1">
      <c r="B5" s="55"/>
      <c r="C5" s="55"/>
      <c r="D5" s="55"/>
      <c r="E5" s="56"/>
      <c r="F5" s="57"/>
      <c r="G5" s="58"/>
      <c r="H5" s="58"/>
      <c r="I5" s="56"/>
      <c r="J5" s="55"/>
      <c r="K5" s="56"/>
      <c r="L5" s="59"/>
    </row>
    <row r="6" spans="2:18" ht="15" customHeight="1">
      <c r="B6" s="394" t="s">
        <v>0</v>
      </c>
      <c r="C6" s="394"/>
      <c r="D6" s="394"/>
      <c r="E6" s="394"/>
      <c r="F6" s="394"/>
      <c r="G6" s="58"/>
      <c r="H6" s="286" t="s">
        <v>1</v>
      </c>
      <c r="I6" s="287"/>
      <c r="J6" s="287"/>
      <c r="K6" s="287"/>
      <c r="L6" s="288"/>
    </row>
    <row r="7" spans="2:18" ht="18" customHeight="1">
      <c r="B7" s="395" t="s">
        <v>2</v>
      </c>
      <c r="C7" s="395">
        <v>2025</v>
      </c>
      <c r="D7" s="395">
        <v>2026</v>
      </c>
      <c r="E7" s="396" t="s">
        <v>3</v>
      </c>
      <c r="F7" s="397" t="s">
        <v>4</v>
      </c>
      <c r="G7" s="58"/>
      <c r="H7" s="61" t="s">
        <v>2</v>
      </c>
      <c r="I7" s="62">
        <v>2025</v>
      </c>
      <c r="J7" s="61">
        <v>2026</v>
      </c>
      <c r="K7" s="62" t="s">
        <v>3</v>
      </c>
      <c r="L7" s="63" t="s">
        <v>4</v>
      </c>
    </row>
    <row r="8" spans="2:18" ht="15">
      <c r="B8" s="158" t="s">
        <v>5</v>
      </c>
      <c r="C8" s="190">
        <v>85382</v>
      </c>
      <c r="D8" s="190">
        <v>29252</v>
      </c>
      <c r="E8" s="68">
        <f t="shared" ref="E8:E13" si="0">SUM(D8-C8)/C8</f>
        <v>-0.65739851490946566</v>
      </c>
      <c r="F8" s="69">
        <f t="shared" ref="F8:F13" si="1">SUM(D8-C8)</f>
        <v>-56130</v>
      </c>
      <c r="G8" s="58"/>
      <c r="H8" s="67" t="s">
        <v>6</v>
      </c>
      <c r="I8" s="258">
        <v>128162.11</v>
      </c>
      <c r="J8" s="257">
        <v>131150.45000000001</v>
      </c>
      <c r="K8" s="68">
        <f>SUM(J8-I8)/I8</f>
        <v>2.3316875791136796E-2</v>
      </c>
      <c r="L8" s="69">
        <f>SUM(J8-I8)</f>
        <v>2988.3400000000111</v>
      </c>
    </row>
    <row r="9" spans="2:18" ht="15">
      <c r="B9" s="70" t="s">
        <v>7</v>
      </c>
      <c r="C9" s="191">
        <v>0</v>
      </c>
      <c r="D9" s="191">
        <v>63089</v>
      </c>
      <c r="E9" s="65">
        <v>1</v>
      </c>
      <c r="F9" s="72">
        <f t="shared" si="1"/>
        <v>63089</v>
      </c>
      <c r="G9" s="58"/>
      <c r="H9" s="70" t="s">
        <v>8</v>
      </c>
      <c r="I9" s="191">
        <v>65151.463000000003</v>
      </c>
      <c r="J9" s="191">
        <v>51363.957999999999</v>
      </c>
      <c r="K9" s="68">
        <f t="shared" ref="K9:K17" si="2">SUM(J9-I9)/I9</f>
        <v>-0.21162233916374223</v>
      </c>
      <c r="L9" s="72">
        <f t="shared" ref="L9:L19" si="3">SUM(J9-I9)</f>
        <v>-13787.505000000005</v>
      </c>
    </row>
    <row r="10" spans="2:18" ht="15">
      <c r="B10" s="70" t="s">
        <v>9</v>
      </c>
      <c r="C10" s="191">
        <v>5052</v>
      </c>
      <c r="D10" s="191">
        <v>128284</v>
      </c>
      <c r="E10" s="65">
        <f t="shared" si="0"/>
        <v>24.392715756136184</v>
      </c>
      <c r="F10" s="72">
        <f t="shared" si="1"/>
        <v>123232</v>
      </c>
      <c r="G10" s="58"/>
      <c r="H10" s="64" t="s">
        <v>10</v>
      </c>
      <c r="I10" s="191">
        <v>40050.046000000002</v>
      </c>
      <c r="J10" s="190">
        <v>134462.33100000001</v>
      </c>
      <c r="K10" s="68">
        <f t="shared" si="2"/>
        <v>2.3573577168925097</v>
      </c>
      <c r="L10" s="66">
        <f t="shared" si="3"/>
        <v>94412.285000000003</v>
      </c>
    </row>
    <row r="11" spans="2:18" ht="15">
      <c r="B11" s="64" t="s">
        <v>11</v>
      </c>
      <c r="C11" s="190">
        <v>53033</v>
      </c>
      <c r="D11" s="190">
        <v>53033</v>
      </c>
      <c r="E11" s="65">
        <f t="shared" si="0"/>
        <v>0</v>
      </c>
      <c r="F11" s="66">
        <f t="shared" si="1"/>
        <v>0</v>
      </c>
      <c r="G11" s="58"/>
      <c r="H11" s="64" t="s">
        <v>12</v>
      </c>
      <c r="I11" s="191">
        <v>80050.581999999995</v>
      </c>
      <c r="J11" s="190">
        <v>76028.553</v>
      </c>
      <c r="K11" s="68">
        <f t="shared" si="2"/>
        <v>-5.024359473114131E-2</v>
      </c>
      <c r="L11" s="66">
        <f t="shared" si="3"/>
        <v>-4022.028999999995</v>
      </c>
      <c r="O11" s="73"/>
    </row>
    <row r="12" spans="2:18" ht="15">
      <c r="B12" s="64" t="s">
        <v>13</v>
      </c>
      <c r="C12" s="190">
        <v>54191</v>
      </c>
      <c r="D12" s="190">
        <v>53163</v>
      </c>
      <c r="E12" s="65">
        <f t="shared" si="0"/>
        <v>-1.8969939657876769E-2</v>
      </c>
      <c r="F12" s="66">
        <f t="shared" si="1"/>
        <v>-1028</v>
      </c>
      <c r="G12" s="58"/>
      <c r="H12" s="64" t="s">
        <v>14</v>
      </c>
      <c r="I12" s="191">
        <v>0</v>
      </c>
      <c r="J12" s="190">
        <v>4156.33</v>
      </c>
      <c r="K12" s="68">
        <v>1</v>
      </c>
      <c r="L12" s="66">
        <f t="shared" si="3"/>
        <v>4156.33</v>
      </c>
      <c r="O12" s="73"/>
      <c r="P12" s="181"/>
      <c r="Q12" s="73"/>
      <c r="R12" s="73"/>
    </row>
    <row r="13" spans="2:18" ht="15">
      <c r="B13" s="74" t="s">
        <v>15</v>
      </c>
      <c r="C13" s="75">
        <f>SUM(C8:C12)</f>
        <v>197658</v>
      </c>
      <c r="D13" s="75">
        <f>SUM(D8:D12)</f>
        <v>326821</v>
      </c>
      <c r="E13" s="76">
        <f t="shared" si="0"/>
        <v>0.65346709973793116</v>
      </c>
      <c r="F13" s="77">
        <f t="shared" si="1"/>
        <v>129163</v>
      </c>
      <c r="G13" s="58"/>
      <c r="H13" s="64" t="s">
        <v>16</v>
      </c>
      <c r="I13" s="191">
        <v>5074.53</v>
      </c>
      <c r="J13" s="190">
        <v>0</v>
      </c>
      <c r="K13" s="68">
        <f>SUM(J13-I13)/I13</f>
        <v>-1</v>
      </c>
      <c r="L13" s="66">
        <f t="shared" si="3"/>
        <v>-5074.53</v>
      </c>
      <c r="O13" s="73"/>
      <c r="P13" s="181"/>
      <c r="Q13" s="73"/>
      <c r="R13" s="73"/>
    </row>
    <row r="14" spans="2:18" ht="15">
      <c r="B14" s="78"/>
      <c r="C14" s="78"/>
      <c r="D14" s="78"/>
      <c r="E14" s="78"/>
      <c r="G14" s="58"/>
      <c r="H14" s="64" t="s">
        <v>89</v>
      </c>
      <c r="I14" s="191">
        <v>0</v>
      </c>
      <c r="J14" s="190">
        <v>0</v>
      </c>
      <c r="K14" s="68">
        <v>1</v>
      </c>
      <c r="L14" s="66">
        <f t="shared" si="3"/>
        <v>0</v>
      </c>
      <c r="N14" s="123"/>
      <c r="O14" s="73"/>
      <c r="P14" s="181"/>
      <c r="Q14" s="73"/>
      <c r="R14" s="73"/>
    </row>
    <row r="15" spans="2:18" ht="15">
      <c r="G15" s="58"/>
      <c r="H15" s="64" t="s">
        <v>17</v>
      </c>
      <c r="I15" s="191">
        <v>0</v>
      </c>
      <c r="J15" s="190">
        <v>0</v>
      </c>
      <c r="K15" s="68">
        <v>0</v>
      </c>
      <c r="L15" s="66">
        <f t="shared" si="3"/>
        <v>0</v>
      </c>
      <c r="N15" s="123"/>
      <c r="O15" s="80"/>
      <c r="P15" s="181"/>
      <c r="Q15" s="73"/>
      <c r="R15" s="73"/>
    </row>
    <row r="16" spans="2:18" ht="15">
      <c r="B16" s="394" t="s">
        <v>18</v>
      </c>
      <c r="C16" s="394"/>
      <c r="D16" s="394"/>
      <c r="E16" s="394"/>
      <c r="F16" s="394"/>
      <c r="G16" s="58"/>
      <c r="H16" s="64" t="s">
        <v>19</v>
      </c>
      <c r="I16" s="191">
        <v>0</v>
      </c>
      <c r="J16" s="190">
        <v>1997.768</v>
      </c>
      <c r="K16" s="68">
        <v>1</v>
      </c>
      <c r="L16" s="66">
        <f t="shared" si="3"/>
        <v>1997.768</v>
      </c>
      <c r="O16" s="80"/>
      <c r="P16" s="73"/>
      <c r="Q16" s="73"/>
      <c r="R16" s="73"/>
    </row>
    <row r="17" spans="2:18" ht="15">
      <c r="B17" s="395" t="s">
        <v>2</v>
      </c>
      <c r="C17" s="395">
        <v>2025</v>
      </c>
      <c r="D17" s="395">
        <v>2026</v>
      </c>
      <c r="E17" s="396" t="s">
        <v>3</v>
      </c>
      <c r="F17" s="397" t="s">
        <v>4</v>
      </c>
      <c r="G17" s="58"/>
      <c r="H17" s="64" t="s">
        <v>20</v>
      </c>
      <c r="I17" s="191">
        <v>0</v>
      </c>
      <c r="J17" s="190">
        <v>0</v>
      </c>
      <c r="K17" s="68">
        <v>0</v>
      </c>
      <c r="L17" s="66">
        <f t="shared" si="3"/>
        <v>0</v>
      </c>
      <c r="O17" s="80"/>
      <c r="P17" s="73"/>
      <c r="Q17" s="73"/>
      <c r="R17" s="73"/>
    </row>
    <row r="18" spans="2:18" ht="15">
      <c r="B18" s="64" t="s">
        <v>21</v>
      </c>
      <c r="C18" s="190">
        <v>51310</v>
      </c>
      <c r="D18" s="190">
        <v>49834</v>
      </c>
      <c r="E18" s="65">
        <f>SUM(D18-C18)/C18</f>
        <v>-2.8766322354316896E-2</v>
      </c>
      <c r="F18" s="66">
        <f t="shared" ref="F18:F30" si="4">SUM(D18-C18)</f>
        <v>-1476</v>
      </c>
      <c r="G18" s="58"/>
      <c r="H18" s="64" t="s">
        <v>59</v>
      </c>
      <c r="I18" s="191">
        <v>0</v>
      </c>
      <c r="J18" s="190">
        <v>0</v>
      </c>
      <c r="K18" s="68">
        <v>1</v>
      </c>
      <c r="L18" s="66">
        <f t="shared" si="3"/>
        <v>0</v>
      </c>
      <c r="O18" s="80"/>
      <c r="P18" s="80"/>
      <c r="Q18" s="73"/>
      <c r="R18" s="73"/>
    </row>
    <row r="19" spans="2:18" ht="15.75">
      <c r="B19" s="64" t="s">
        <v>22</v>
      </c>
      <c r="C19" s="190">
        <v>7920</v>
      </c>
      <c r="D19" s="190">
        <v>3189</v>
      </c>
      <c r="E19" s="65">
        <f>SUM(D19-C19)/C19</f>
        <v>-0.5973484848484848</v>
      </c>
      <c r="F19" s="66">
        <f t="shared" si="4"/>
        <v>-4731</v>
      </c>
      <c r="G19" s="58"/>
      <c r="H19" s="81" t="s">
        <v>23</v>
      </c>
      <c r="I19" s="82">
        <f>SUM(I8:I18)</f>
        <v>318488.73100000003</v>
      </c>
      <c r="J19" s="82">
        <f>SUM(J8:J18)</f>
        <v>399159.39</v>
      </c>
      <c r="K19" s="83">
        <f>SUM(J19-I19)/I19</f>
        <v>0.25329203562935476</v>
      </c>
      <c r="L19" s="84">
        <f t="shared" si="3"/>
        <v>80670.658999999985</v>
      </c>
      <c r="O19" s="73"/>
      <c r="P19" s="73"/>
      <c r="Q19" s="73"/>
      <c r="R19" s="73"/>
    </row>
    <row r="20" spans="2:18" ht="15">
      <c r="B20" s="64" t="s">
        <v>24</v>
      </c>
      <c r="C20" s="190">
        <v>12448</v>
      </c>
      <c r="D20" s="190">
        <v>7868</v>
      </c>
      <c r="E20" s="65">
        <f>SUM(D20-C20)/C20</f>
        <v>-0.36793059125964012</v>
      </c>
      <c r="F20" s="66">
        <f t="shared" si="4"/>
        <v>-4580</v>
      </c>
      <c r="G20" s="58"/>
      <c r="O20" s="80"/>
      <c r="P20" s="80"/>
      <c r="Q20" s="73"/>
      <c r="R20" s="73"/>
    </row>
    <row r="21" spans="2:18" ht="15">
      <c r="B21" s="64" t="s">
        <v>25</v>
      </c>
      <c r="C21" s="190">
        <v>13025</v>
      </c>
      <c r="D21" s="190">
        <v>0</v>
      </c>
      <c r="E21" s="65">
        <f t="shared" ref="E21:E23" si="5">SUM(D21-C21)/C21</f>
        <v>-1</v>
      </c>
      <c r="F21" s="66">
        <f t="shared" si="4"/>
        <v>-13025</v>
      </c>
      <c r="G21" s="58"/>
      <c r="H21" s="289" t="s">
        <v>26</v>
      </c>
      <c r="I21" s="290"/>
      <c r="J21" s="290"/>
      <c r="K21" s="290"/>
      <c r="L21" s="291"/>
      <c r="N21" s="123"/>
      <c r="O21" s="73"/>
      <c r="P21" s="73"/>
      <c r="Q21" s="73"/>
      <c r="R21" s="73"/>
    </row>
    <row r="22" spans="2:18" ht="15">
      <c r="B22" s="64" t="s">
        <v>93</v>
      </c>
      <c r="C22" s="190">
        <v>0</v>
      </c>
      <c r="D22" s="190">
        <v>0</v>
      </c>
      <c r="E22" s="65">
        <v>0</v>
      </c>
      <c r="F22" s="66">
        <f t="shared" si="4"/>
        <v>0</v>
      </c>
      <c r="G22" s="58"/>
      <c r="H22" s="87" t="s">
        <v>2</v>
      </c>
      <c r="I22" s="87">
        <v>2025</v>
      </c>
      <c r="J22" s="87">
        <v>2026</v>
      </c>
      <c r="K22" s="88" t="s">
        <v>3</v>
      </c>
      <c r="L22" s="89" t="s">
        <v>4</v>
      </c>
      <c r="N22" s="123"/>
      <c r="O22" s="73"/>
      <c r="P22" s="73"/>
      <c r="Q22" s="73"/>
      <c r="R22" s="73"/>
    </row>
    <row r="23" spans="2:18" ht="15">
      <c r="B23" s="64" t="s">
        <v>27</v>
      </c>
      <c r="C23" s="190">
        <v>3877</v>
      </c>
      <c r="D23" s="190">
        <v>4027</v>
      </c>
      <c r="E23" s="65">
        <f t="shared" si="5"/>
        <v>3.8689708537529018E-2</v>
      </c>
      <c r="F23" s="66">
        <f t="shared" si="4"/>
        <v>150</v>
      </c>
      <c r="G23" s="58"/>
      <c r="H23" s="90" t="s">
        <v>29</v>
      </c>
      <c r="I23" s="190">
        <v>24169</v>
      </c>
      <c r="J23" s="190">
        <v>23339</v>
      </c>
      <c r="K23" s="65">
        <f>SUM(J23-I23)/I23</f>
        <v>-3.4341511854027888E-2</v>
      </c>
      <c r="L23" s="66">
        <f>SUM(J23-I23)</f>
        <v>-830</v>
      </c>
      <c r="N23" s="123"/>
      <c r="O23" s="80"/>
      <c r="P23" s="73"/>
      <c r="Q23" s="73"/>
      <c r="R23" s="73"/>
    </row>
    <row r="24" spans="2:18" ht="15">
      <c r="B24" s="64" t="s">
        <v>28</v>
      </c>
      <c r="C24" s="190">
        <v>127</v>
      </c>
      <c r="D24" s="190">
        <v>2545</v>
      </c>
      <c r="E24" s="65">
        <f t="shared" ref="E24:E30" si="6">SUM(D24-C24)/C24</f>
        <v>19.039370078740159</v>
      </c>
      <c r="F24" s="66">
        <f t="shared" si="4"/>
        <v>2418</v>
      </c>
      <c r="G24" s="58"/>
      <c r="H24" s="91" t="s">
        <v>31</v>
      </c>
      <c r="I24" s="238">
        <v>344</v>
      </c>
      <c r="J24" s="191">
        <v>572</v>
      </c>
      <c r="K24" s="65">
        <f>SUM(J24-I24)/I24</f>
        <v>0.66279069767441856</v>
      </c>
      <c r="L24" s="72">
        <f>SUM(J24-I24)</f>
        <v>228</v>
      </c>
      <c r="O24" s="152"/>
      <c r="P24" s="80"/>
      <c r="Q24" s="73"/>
      <c r="R24" s="73"/>
    </row>
    <row r="25" spans="2:18" ht="15">
      <c r="B25" s="64" t="s">
        <v>30</v>
      </c>
      <c r="C25" s="190">
        <v>0</v>
      </c>
      <c r="D25" s="190">
        <v>0</v>
      </c>
      <c r="E25" s="65">
        <v>0</v>
      </c>
      <c r="F25" s="66">
        <f t="shared" si="4"/>
        <v>0</v>
      </c>
      <c r="G25" s="58"/>
      <c r="H25" s="91" t="s">
        <v>60</v>
      </c>
      <c r="I25" s="191">
        <v>7398</v>
      </c>
      <c r="J25" s="191">
        <v>6966</v>
      </c>
      <c r="K25" s="65">
        <f>SUM(J25-I25)/I25</f>
        <v>-5.8394160583941604E-2</v>
      </c>
      <c r="L25" s="72">
        <f>SUM(J25-I25)</f>
        <v>-432</v>
      </c>
      <c r="N25" s="123"/>
      <c r="O25" s="73"/>
      <c r="P25" s="80"/>
      <c r="Q25" s="73"/>
      <c r="R25" s="73"/>
    </row>
    <row r="26" spans="2:18" s="92" customFormat="1" ht="15">
      <c r="B26" s="64" t="s">
        <v>32</v>
      </c>
      <c r="C26" s="190">
        <v>162</v>
      </c>
      <c r="D26" s="190">
        <v>346</v>
      </c>
      <c r="E26" s="65">
        <f t="shared" si="6"/>
        <v>1.1358024691358024</v>
      </c>
      <c r="F26" s="66">
        <f t="shared" si="4"/>
        <v>184</v>
      </c>
      <c r="G26" s="56"/>
      <c r="H26" s="90" t="s">
        <v>34</v>
      </c>
      <c r="I26" s="190">
        <v>100881.295</v>
      </c>
      <c r="J26" s="190">
        <v>107457.486</v>
      </c>
      <c r="K26" s="65">
        <f>SUM(J26-I26)/I26</f>
        <v>6.5187416557251826E-2</v>
      </c>
      <c r="L26" s="66">
        <f>SUM(J26-I26)</f>
        <v>6576.1910000000062</v>
      </c>
      <c r="O26" s="93"/>
      <c r="P26" s="93"/>
      <c r="Q26" s="93"/>
      <c r="R26" s="93"/>
    </row>
    <row r="27" spans="2:18" ht="15">
      <c r="B27" s="64" t="s">
        <v>33</v>
      </c>
      <c r="C27" s="190">
        <v>0</v>
      </c>
      <c r="D27" s="190">
        <v>0</v>
      </c>
      <c r="E27" s="65">
        <v>0</v>
      </c>
      <c r="F27" s="66">
        <f t="shared" si="4"/>
        <v>0</v>
      </c>
      <c r="G27" s="58"/>
      <c r="H27" s="94" t="s">
        <v>36</v>
      </c>
      <c r="I27" s="95">
        <f>SUM(I26:I26)</f>
        <v>100881.295</v>
      </c>
      <c r="J27" s="95">
        <f>SUM(J26:J26)</f>
        <v>107457.486</v>
      </c>
      <c r="K27" s="96">
        <f>SUM(J27-I27)/I27</f>
        <v>6.5187416557251826E-2</v>
      </c>
      <c r="L27" s="97">
        <f>SUM(J27-I27)</f>
        <v>6576.1910000000062</v>
      </c>
      <c r="O27" s="73"/>
      <c r="P27" s="73"/>
      <c r="Q27" s="73"/>
      <c r="R27" s="73"/>
    </row>
    <row r="28" spans="2:18" ht="15">
      <c r="B28" s="64" t="s">
        <v>35</v>
      </c>
      <c r="C28" s="190">
        <v>188</v>
      </c>
      <c r="D28" s="190">
        <v>18</v>
      </c>
      <c r="E28" s="65">
        <f t="shared" si="6"/>
        <v>-0.9042553191489362</v>
      </c>
      <c r="F28" s="66">
        <f t="shared" si="4"/>
        <v>-170</v>
      </c>
      <c r="G28" s="58"/>
      <c r="N28" s="123"/>
      <c r="O28" s="73"/>
      <c r="P28" s="73"/>
      <c r="Q28" s="73"/>
      <c r="R28" s="73"/>
    </row>
    <row r="29" spans="2:18" ht="15">
      <c r="B29" s="64" t="s">
        <v>37</v>
      </c>
      <c r="C29" s="190">
        <v>255</v>
      </c>
      <c r="D29" s="190">
        <v>10042</v>
      </c>
      <c r="E29" s="65">
        <f t="shared" si="6"/>
        <v>38.380392156862747</v>
      </c>
      <c r="F29" s="66">
        <f t="shared" si="4"/>
        <v>9787</v>
      </c>
      <c r="G29" s="58"/>
      <c r="H29" s="292" t="s">
        <v>39</v>
      </c>
      <c r="I29" s="292"/>
      <c r="J29" s="292"/>
      <c r="K29" s="292"/>
      <c r="L29" s="292"/>
      <c r="O29" s="73"/>
      <c r="P29" s="73"/>
      <c r="Q29" s="73"/>
      <c r="R29" s="73"/>
    </row>
    <row r="30" spans="2:18" ht="15">
      <c r="B30" s="98" t="s">
        <v>38</v>
      </c>
      <c r="C30" s="99">
        <f>SUM(C18:C29)</f>
        <v>89312</v>
      </c>
      <c r="D30" s="99">
        <f>SUM(D18:D29)</f>
        <v>77869</v>
      </c>
      <c r="E30" s="100">
        <f t="shared" si="6"/>
        <v>-0.12812388032963096</v>
      </c>
      <c r="F30" s="101">
        <f t="shared" si="4"/>
        <v>-11443</v>
      </c>
      <c r="G30" s="58"/>
      <c r="H30" s="143" t="s">
        <v>2</v>
      </c>
      <c r="I30" s="143">
        <v>2025</v>
      </c>
      <c r="J30" s="143">
        <v>2026</v>
      </c>
      <c r="K30" s="102" t="s">
        <v>3</v>
      </c>
      <c r="L30" s="103" t="s">
        <v>4</v>
      </c>
      <c r="O30" s="80"/>
      <c r="P30" s="73"/>
      <c r="Q30" s="73"/>
      <c r="R30" s="73"/>
    </row>
    <row r="31" spans="2:18" ht="15">
      <c r="G31" s="58"/>
      <c r="H31" s="90" t="s">
        <v>41</v>
      </c>
      <c r="I31" s="190">
        <v>6258</v>
      </c>
      <c r="J31" s="190">
        <v>6168</v>
      </c>
      <c r="K31" s="65">
        <f>SUM(J31-I31)/I31</f>
        <v>-1.4381591562799617E-2</v>
      </c>
      <c r="L31" s="66">
        <f>SUM(J31-I31)</f>
        <v>-90</v>
      </c>
      <c r="O31" s="80"/>
      <c r="P31" s="73"/>
      <c r="Q31" s="73"/>
      <c r="R31" s="73"/>
    </row>
    <row r="32" spans="2:18" ht="15">
      <c r="B32" s="394" t="s">
        <v>40</v>
      </c>
      <c r="C32" s="394"/>
      <c r="D32" s="394"/>
      <c r="E32" s="394"/>
      <c r="F32" s="394"/>
      <c r="G32" s="58"/>
      <c r="O32" s="123"/>
    </row>
    <row r="33" spans="2:15" ht="15">
      <c r="B33" s="395" t="s">
        <v>2</v>
      </c>
      <c r="C33" s="395">
        <v>2025</v>
      </c>
      <c r="D33" s="395">
        <v>2026</v>
      </c>
      <c r="E33" s="396" t="s">
        <v>3</v>
      </c>
      <c r="F33" s="397" t="s">
        <v>4</v>
      </c>
      <c r="G33" s="58"/>
      <c r="H33" s="285" t="s">
        <v>43</v>
      </c>
      <c r="I33" s="285"/>
      <c r="J33" s="285"/>
      <c r="K33" s="285"/>
      <c r="L33" s="285"/>
      <c r="O33" s="123"/>
    </row>
    <row r="34" spans="2:15" ht="15">
      <c r="B34" s="64" t="s">
        <v>42</v>
      </c>
      <c r="C34" s="104">
        <f>SUM(C13)</f>
        <v>197658</v>
      </c>
      <c r="D34" s="104">
        <f>SUM(D13)</f>
        <v>326821</v>
      </c>
      <c r="E34" s="65">
        <f>SUM(D34-C34)/C34</f>
        <v>0.65346709973793116</v>
      </c>
      <c r="F34" s="66">
        <f>SUM(D34-C34)</f>
        <v>129163</v>
      </c>
      <c r="G34" s="58"/>
      <c r="H34" s="105" t="s">
        <v>2</v>
      </c>
      <c r="I34" s="105">
        <v>2025</v>
      </c>
      <c r="J34" s="105">
        <v>2026</v>
      </c>
      <c r="K34" s="105" t="s">
        <v>3</v>
      </c>
      <c r="L34" s="106" t="s">
        <v>4</v>
      </c>
      <c r="O34" s="123"/>
    </row>
    <row r="35" spans="2:15" ht="15.75">
      <c r="B35" s="64" t="s">
        <v>44</v>
      </c>
      <c r="C35" s="71">
        <f>SUM(C30)</f>
        <v>89312</v>
      </c>
      <c r="D35" s="71">
        <f>SUM(D30)</f>
        <v>77869</v>
      </c>
      <c r="E35" s="65">
        <f>SUM(D35-C35)/C35</f>
        <v>-0.12812388032963096</v>
      </c>
      <c r="F35" s="66">
        <f>SUM(D35-C35)</f>
        <v>-11443</v>
      </c>
      <c r="G35" s="58"/>
      <c r="H35" s="107" t="s">
        <v>46</v>
      </c>
      <c r="I35" s="108">
        <f>SUM(I36:I38)</f>
        <v>714750.02600000007</v>
      </c>
      <c r="J35" s="108">
        <f>SUM(J38+J37+J36)</f>
        <v>920475.87600000005</v>
      </c>
      <c r="K35" s="109">
        <f t="shared" ref="K35:K42" si="7">SUM(J35-I35)/I35</f>
        <v>0.28782909061412187</v>
      </c>
      <c r="L35" s="110">
        <f t="shared" ref="L35:L42" si="8">SUM(J35-I35)</f>
        <v>205725.84999999998</v>
      </c>
    </row>
    <row r="36" spans="2:15" ht="15.75">
      <c r="B36" s="64" t="s">
        <v>45</v>
      </c>
      <c r="C36" s="191">
        <v>8410</v>
      </c>
      <c r="D36" s="191">
        <v>9169</v>
      </c>
      <c r="E36" s="65">
        <f>SUM(D36-C36)/C36</f>
        <v>9.0249702734839482E-2</v>
      </c>
      <c r="F36" s="66">
        <f>SUM(D36-C36)</f>
        <v>759</v>
      </c>
      <c r="G36" s="58"/>
      <c r="H36" s="115" t="s">
        <v>48</v>
      </c>
      <c r="I36" s="108">
        <f>SUM(C37)</f>
        <v>295380</v>
      </c>
      <c r="J36" s="108">
        <f>SUM(D37)</f>
        <v>413859</v>
      </c>
      <c r="K36" s="116">
        <f t="shared" si="7"/>
        <v>0.40110704854763357</v>
      </c>
      <c r="L36" s="117">
        <f t="shared" si="8"/>
        <v>118479</v>
      </c>
    </row>
    <row r="37" spans="2:15" ht="15.75">
      <c r="B37" s="111" t="s">
        <v>47</v>
      </c>
      <c r="C37" s="112">
        <f>SUM(C34:C36)</f>
        <v>295380</v>
      </c>
      <c r="D37" s="112">
        <f>SUM(D34:D36)</f>
        <v>413859</v>
      </c>
      <c r="E37" s="113">
        <f>SUM(D37-C37)/C37</f>
        <v>0.40110704854763357</v>
      </c>
      <c r="F37" s="114">
        <f>SUM(D37-C37)</f>
        <v>118479</v>
      </c>
      <c r="G37" s="58"/>
      <c r="H37" s="115" t="s">
        <v>49</v>
      </c>
      <c r="I37" s="108">
        <f>SUM(I19)</f>
        <v>318488.73100000003</v>
      </c>
      <c r="J37" s="108">
        <f>SUM(J19)</f>
        <v>399159.39</v>
      </c>
      <c r="K37" s="116">
        <f t="shared" si="7"/>
        <v>0.25329203562935476</v>
      </c>
      <c r="L37" s="117">
        <f t="shared" si="8"/>
        <v>80670.658999999985</v>
      </c>
    </row>
    <row r="38" spans="2:15" ht="15.75">
      <c r="G38" s="58"/>
      <c r="H38" s="115" t="s">
        <v>51</v>
      </c>
      <c r="I38" s="108">
        <f>SUM(I27)</f>
        <v>100881.295</v>
      </c>
      <c r="J38" s="108">
        <f>SUM(J27)</f>
        <v>107457.486</v>
      </c>
      <c r="K38" s="116">
        <f t="shared" si="7"/>
        <v>6.5187416557251826E-2</v>
      </c>
      <c r="L38" s="117">
        <f t="shared" si="8"/>
        <v>6576.1910000000062</v>
      </c>
    </row>
    <row r="39" spans="2:15" ht="15">
      <c r="B39" s="394" t="s">
        <v>50</v>
      </c>
      <c r="C39" s="394"/>
      <c r="D39" s="394"/>
      <c r="E39" s="394"/>
      <c r="F39" s="394"/>
      <c r="G39" s="58"/>
      <c r="H39" s="118" t="s">
        <v>52</v>
      </c>
      <c r="I39" s="195">
        <v>30</v>
      </c>
      <c r="J39" s="195">
        <v>25</v>
      </c>
      <c r="K39" s="119">
        <f t="shared" si="7"/>
        <v>-0.16666666666666666</v>
      </c>
      <c r="L39" s="120">
        <f t="shared" si="8"/>
        <v>-5</v>
      </c>
      <c r="O39" s="123"/>
    </row>
    <row r="40" spans="2:15" ht="17.25" customHeight="1">
      <c r="B40" s="395" t="s">
        <v>2</v>
      </c>
      <c r="C40" s="395">
        <v>2025</v>
      </c>
      <c r="D40" s="395">
        <v>2026</v>
      </c>
      <c r="E40" s="396" t="s">
        <v>3</v>
      </c>
      <c r="F40" s="397" t="s">
        <v>4</v>
      </c>
      <c r="G40" s="58"/>
      <c r="H40" s="118" t="s">
        <v>54</v>
      </c>
      <c r="I40" s="195">
        <v>12</v>
      </c>
      <c r="J40" s="195">
        <v>14</v>
      </c>
      <c r="K40" s="119">
        <f t="shared" si="7"/>
        <v>0.16666666666666666</v>
      </c>
      <c r="L40" s="120">
        <f t="shared" si="8"/>
        <v>2</v>
      </c>
    </row>
    <row r="41" spans="2:15" ht="15">
      <c r="B41" s="64" t="s">
        <v>53</v>
      </c>
      <c r="C41" s="191">
        <v>103644</v>
      </c>
      <c r="D41" s="190">
        <v>47815</v>
      </c>
      <c r="E41" s="65">
        <f>SUM(D41-C41)/C41</f>
        <v>-0.53866118636872373</v>
      </c>
      <c r="F41" s="66">
        <f>SUM(D41-C41)</f>
        <v>-55829</v>
      </c>
      <c r="G41" s="58"/>
      <c r="H41" s="118" t="s">
        <v>56</v>
      </c>
      <c r="I41" s="195">
        <v>98</v>
      </c>
      <c r="J41" s="195">
        <v>62</v>
      </c>
      <c r="K41" s="119">
        <f t="shared" si="7"/>
        <v>-0.36734693877551022</v>
      </c>
      <c r="L41" s="120">
        <f t="shared" si="8"/>
        <v>-36</v>
      </c>
      <c r="O41" s="123"/>
    </row>
    <row r="42" spans="2:15" ht="15.75">
      <c r="B42" s="64" t="s">
        <v>55</v>
      </c>
      <c r="C42" s="191">
        <v>4426</v>
      </c>
      <c r="D42" s="190">
        <v>1537</v>
      </c>
      <c r="E42" s="65">
        <f>SUM(D42-C42)/C42</f>
        <v>-0.65273384545865343</v>
      </c>
      <c r="F42" s="66">
        <f>SUM(D42-C42)</f>
        <v>-2889</v>
      </c>
      <c r="G42" s="58"/>
      <c r="H42" s="390" t="s">
        <v>58</v>
      </c>
      <c r="I42" s="391">
        <f>SUM(I39:I41)</f>
        <v>140</v>
      </c>
      <c r="J42" s="391">
        <f>SUM(J39:J41)</f>
        <v>101</v>
      </c>
      <c r="K42" s="392">
        <f t="shared" si="7"/>
        <v>-0.27857142857142858</v>
      </c>
      <c r="L42" s="393">
        <f t="shared" si="8"/>
        <v>-39</v>
      </c>
    </row>
    <row r="43" spans="2:15" ht="15">
      <c r="B43" s="64" t="s">
        <v>57</v>
      </c>
      <c r="C43" s="191">
        <v>57</v>
      </c>
      <c r="D43" s="190">
        <v>0</v>
      </c>
      <c r="E43" s="65">
        <f>SUM(D43-C43)/C43</f>
        <v>-1</v>
      </c>
      <c r="F43" s="66">
        <f>SUM(D43-C43)</f>
        <v>-57</v>
      </c>
      <c r="G43" s="58"/>
      <c r="H43" s="282"/>
      <c r="I43" s="283"/>
      <c r="J43" s="283"/>
      <c r="K43" s="283"/>
      <c r="L43" s="283"/>
    </row>
    <row r="44" spans="2:15">
      <c r="G44" s="58"/>
      <c r="H44" s="284"/>
      <c r="I44" s="284"/>
      <c r="J44" s="284"/>
      <c r="K44" s="284"/>
      <c r="L44" s="284"/>
    </row>
  </sheetData>
  <mergeCells count="10">
    <mergeCell ref="E3:H3"/>
    <mergeCell ref="H43:L44"/>
    <mergeCell ref="H33:L33"/>
    <mergeCell ref="B39:F39"/>
    <mergeCell ref="B6:F6"/>
    <mergeCell ref="H6:L6"/>
    <mergeCell ref="B16:F16"/>
    <mergeCell ref="H21:L21"/>
    <mergeCell ref="H29:L29"/>
    <mergeCell ref="B32:F32"/>
  </mergeCells>
  <printOptions horizontalCentered="1"/>
  <pageMargins left="0.7" right="0.7" top="0.75" bottom="0.75" header="0.3" footer="0.3"/>
  <pageSetup paperSize="9" scale="77" fitToWidth="0" orientation="landscape" r:id="rId1"/>
  <headerFooter>
    <oddHeader>&amp;C&amp;"-,غامق"&amp;18&amp;K08+000أحصائيـــة مقارنـــة  2025-2026&amp;R&amp;"-,غامق"&amp;K08+000شركة العقبة لادارة وتشغيل الموانئ
قسم التميز وتطوير الاداء - شعبة توثيق البيانات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rightToLeft="1" zoomScaleNormal="100" workbookViewId="0">
      <selection activeCell="A20" sqref="A20"/>
    </sheetView>
  </sheetViews>
  <sheetFormatPr defaultColWidth="9" defaultRowHeight="15"/>
  <cols>
    <col min="1" max="1" width="27.875" customWidth="1"/>
    <col min="2" max="2" width="13.75" customWidth="1"/>
    <col min="3" max="3" width="12.625" customWidth="1"/>
    <col min="4" max="5" width="13.375" customWidth="1"/>
    <col min="6" max="6" width="14.25" customWidth="1"/>
    <col min="7" max="7" width="12.25" customWidth="1"/>
    <col min="8" max="8" width="7.125" customWidth="1"/>
    <col min="9" max="9" width="10.75" style="126" customWidth="1"/>
    <col min="12" max="12" width="9" style="126"/>
  </cols>
  <sheetData>
    <row r="1" spans="1:15" ht="27" customHeight="1" thickBot="1">
      <c r="A1" s="293" t="s">
        <v>95</v>
      </c>
      <c r="B1" s="294"/>
      <c r="C1" s="294"/>
      <c r="D1" s="294"/>
      <c r="E1" s="294"/>
      <c r="F1" s="294"/>
      <c r="G1" s="295"/>
    </row>
    <row r="2" spans="1:15">
      <c r="A2" s="296" t="s">
        <v>0</v>
      </c>
      <c r="B2" s="297"/>
      <c r="C2" s="297"/>
      <c r="D2" s="297"/>
      <c r="E2" s="297"/>
      <c r="F2" s="297"/>
      <c r="G2" s="298"/>
    </row>
    <row r="3" spans="1:15">
      <c r="A3" s="140" t="s">
        <v>2</v>
      </c>
      <c r="B3" s="299">
        <v>2026</v>
      </c>
      <c r="C3" s="300"/>
      <c r="D3" s="301">
        <v>2025</v>
      </c>
      <c r="E3" s="302"/>
      <c r="F3" s="124" t="s">
        <v>3</v>
      </c>
      <c r="G3" s="141" t="s">
        <v>4</v>
      </c>
      <c r="J3" s="126"/>
      <c r="K3" s="126"/>
      <c r="M3" s="126"/>
      <c r="N3" s="126"/>
      <c r="O3" s="126"/>
    </row>
    <row r="4" spans="1:15">
      <c r="A4" s="140"/>
      <c r="B4" s="144" t="s">
        <v>90</v>
      </c>
      <c r="C4" s="144" t="s">
        <v>91</v>
      </c>
      <c r="D4" s="138" t="s">
        <v>90</v>
      </c>
      <c r="E4" s="138" t="s">
        <v>91</v>
      </c>
      <c r="F4" s="124"/>
      <c r="G4" s="141"/>
      <c r="J4" s="126"/>
      <c r="K4" s="126"/>
      <c r="M4" s="126"/>
      <c r="N4" s="126"/>
      <c r="O4" s="126"/>
    </row>
    <row r="5" spans="1:15">
      <c r="A5" s="1" t="s">
        <v>5</v>
      </c>
      <c r="B5" s="2">
        <v>29252</v>
      </c>
      <c r="C5" s="2">
        <v>0</v>
      </c>
      <c r="D5" s="2">
        <v>85382</v>
      </c>
      <c r="E5" s="2">
        <v>0</v>
      </c>
      <c r="F5" s="3">
        <f>(((C5+B5)/(E5+D5))-((1)))</f>
        <v>-0.65739851490946566</v>
      </c>
      <c r="G5" s="4">
        <f>SUM(B5+C5)-(D5+E5)</f>
        <v>-56130</v>
      </c>
      <c r="J5" s="126"/>
      <c r="K5" s="126"/>
      <c r="M5" s="126"/>
      <c r="N5" s="126"/>
      <c r="O5" s="126"/>
    </row>
    <row r="6" spans="1:15">
      <c r="A6" s="5" t="s">
        <v>7</v>
      </c>
      <c r="B6" s="2">
        <v>63089</v>
      </c>
      <c r="C6" s="6">
        <v>0</v>
      </c>
      <c r="D6" s="6"/>
      <c r="E6" s="6">
        <v>0</v>
      </c>
      <c r="F6" s="3">
        <v>1</v>
      </c>
      <c r="G6" s="4">
        <f t="shared" ref="G6:G10" si="0">SUM(B6+C6)-(D6+E6)</f>
        <v>63089</v>
      </c>
      <c r="J6" s="126"/>
      <c r="K6" s="126"/>
      <c r="M6" s="126"/>
      <c r="N6" s="126"/>
      <c r="O6" s="126"/>
    </row>
    <row r="7" spans="1:15">
      <c r="A7" s="5" t="s">
        <v>9</v>
      </c>
      <c r="B7" s="2">
        <v>128284</v>
      </c>
      <c r="C7" s="6">
        <v>0</v>
      </c>
      <c r="D7" s="6">
        <v>5052</v>
      </c>
      <c r="E7" s="6">
        <v>0</v>
      </c>
      <c r="F7" s="3">
        <f t="shared" ref="F7:F10" si="1">(((C7+B7)/(E7+D7))-((1)))</f>
        <v>24.392715756136184</v>
      </c>
      <c r="G7" s="4">
        <f t="shared" si="0"/>
        <v>123232</v>
      </c>
      <c r="I7" s="127"/>
      <c r="J7" s="126"/>
      <c r="K7" s="126"/>
      <c r="M7" s="126"/>
      <c r="N7" s="126"/>
      <c r="O7" s="126"/>
    </row>
    <row r="8" spans="1:15">
      <c r="A8" s="1" t="s">
        <v>11</v>
      </c>
      <c r="B8" s="2">
        <v>53033</v>
      </c>
      <c r="C8" s="2">
        <v>0</v>
      </c>
      <c r="D8" s="2">
        <v>5041</v>
      </c>
      <c r="E8" s="2">
        <v>0</v>
      </c>
      <c r="F8" s="3">
        <f t="shared" si="1"/>
        <v>9.520333267208887</v>
      </c>
      <c r="G8" s="4">
        <f t="shared" si="0"/>
        <v>47992</v>
      </c>
      <c r="J8" s="126"/>
      <c r="K8" s="126"/>
      <c r="M8" s="126"/>
      <c r="N8" s="126"/>
      <c r="O8" s="126"/>
    </row>
    <row r="9" spans="1:15">
      <c r="A9" s="1" t="s">
        <v>13</v>
      </c>
      <c r="B9" s="2">
        <v>53163</v>
      </c>
      <c r="C9" s="2">
        <v>0</v>
      </c>
      <c r="D9" s="2">
        <v>54191</v>
      </c>
      <c r="E9" s="2">
        <v>0</v>
      </c>
      <c r="F9" s="3">
        <f t="shared" si="1"/>
        <v>-1.8969939657876744E-2</v>
      </c>
      <c r="G9" s="4">
        <f t="shared" si="0"/>
        <v>-1028</v>
      </c>
      <c r="J9" s="126"/>
      <c r="K9" s="126"/>
      <c r="M9" s="126"/>
      <c r="N9" s="126"/>
      <c r="O9" s="126"/>
    </row>
    <row r="10" spans="1:15">
      <c r="A10" s="7" t="s">
        <v>47</v>
      </c>
      <c r="B10" s="8">
        <f>SUM(B5:B9)</f>
        <v>326821</v>
      </c>
      <c r="C10" s="8">
        <f>SUM(C5:C9)</f>
        <v>0</v>
      </c>
      <c r="D10" s="8">
        <f>SUM(D5:D9)</f>
        <v>149666</v>
      </c>
      <c r="E10" s="8">
        <f>SUM(E5:E9)</f>
        <v>0</v>
      </c>
      <c r="F10" s="3">
        <f t="shared" si="1"/>
        <v>1.1836689695722473</v>
      </c>
      <c r="G10" s="9">
        <f t="shared" si="0"/>
        <v>177155</v>
      </c>
      <c r="J10" s="126"/>
      <c r="K10" s="126"/>
      <c r="M10" s="126"/>
      <c r="N10" s="126"/>
      <c r="O10" s="126"/>
    </row>
    <row r="11" spans="1:15">
      <c r="A11" s="10" t="s">
        <v>15</v>
      </c>
      <c r="B11" s="303">
        <f>SUM(B10+C10)</f>
        <v>326821</v>
      </c>
      <c r="C11" s="304"/>
      <c r="D11" s="303">
        <f>SUM(D10+E10)</f>
        <v>149666</v>
      </c>
      <c r="E11" s="304"/>
      <c r="F11" s="11">
        <f>(((C11+B11)/(E11+D11))-((1)))</f>
        <v>1.1836689695722473</v>
      </c>
      <c r="G11" s="9">
        <f>SUM(E11-B11)</f>
        <v>-326821</v>
      </c>
      <c r="J11" s="126"/>
      <c r="K11" s="126"/>
      <c r="M11" s="126"/>
      <c r="N11" s="126"/>
      <c r="O11" s="126"/>
    </row>
    <row r="12" spans="1:15">
      <c r="J12" s="127"/>
      <c r="K12" s="126"/>
      <c r="M12" s="126"/>
      <c r="N12" s="126"/>
      <c r="O12" s="126"/>
    </row>
    <row r="13" spans="1:15">
      <c r="A13" s="305" t="s">
        <v>18</v>
      </c>
      <c r="B13" s="305"/>
      <c r="C13" s="305"/>
      <c r="D13" s="305"/>
      <c r="E13" s="305"/>
      <c r="F13" s="305"/>
      <c r="G13" s="305"/>
      <c r="J13" s="127"/>
      <c r="K13" s="126"/>
      <c r="M13" s="126"/>
      <c r="N13" s="126"/>
      <c r="O13" s="126"/>
    </row>
    <row r="14" spans="1:15">
      <c r="A14" s="124" t="s">
        <v>2</v>
      </c>
      <c r="B14" s="299">
        <v>2026</v>
      </c>
      <c r="C14" s="300"/>
      <c r="D14" s="301">
        <v>2025</v>
      </c>
      <c r="E14" s="302"/>
      <c r="F14" s="124" t="s">
        <v>3</v>
      </c>
      <c r="G14" s="139" t="s">
        <v>4</v>
      </c>
      <c r="I14" s="127"/>
      <c r="J14" s="126"/>
      <c r="K14" s="126"/>
      <c r="M14" s="126"/>
      <c r="N14" s="126"/>
      <c r="O14" s="126"/>
    </row>
    <row r="15" spans="1:15">
      <c r="A15" s="124"/>
      <c r="B15" s="144" t="s">
        <v>90</v>
      </c>
      <c r="C15" s="144" t="s">
        <v>91</v>
      </c>
      <c r="D15" s="138" t="s">
        <v>90</v>
      </c>
      <c r="E15" s="138" t="s">
        <v>91</v>
      </c>
      <c r="F15" s="124"/>
      <c r="G15" s="139"/>
      <c r="I15" s="127"/>
      <c r="J15" s="126"/>
      <c r="K15" s="126"/>
      <c r="M15" s="126"/>
      <c r="N15" s="126"/>
      <c r="O15" s="126"/>
    </row>
    <row r="16" spans="1:15">
      <c r="A16" s="5" t="s">
        <v>21</v>
      </c>
      <c r="B16" s="2">
        <v>49834</v>
      </c>
      <c r="C16" s="2">
        <v>0</v>
      </c>
      <c r="D16" s="2">
        <v>51310</v>
      </c>
      <c r="E16" s="2">
        <v>0</v>
      </c>
      <c r="F16" s="3">
        <f>(((C16+B16)/(E16+D16))-((1)))</f>
        <v>-2.8766322354316864E-2</v>
      </c>
      <c r="G16" s="51">
        <f>SUM(B16+C16)-(D16+E16)</f>
        <v>-1476</v>
      </c>
      <c r="I16" s="127"/>
      <c r="J16" s="127"/>
      <c r="K16" s="126"/>
      <c r="M16" s="126"/>
      <c r="N16" s="126"/>
      <c r="O16" s="126"/>
    </row>
    <row r="17" spans="1:15">
      <c r="A17" s="5" t="s">
        <v>22</v>
      </c>
      <c r="B17" s="2">
        <v>3189</v>
      </c>
      <c r="C17" s="2">
        <v>0</v>
      </c>
      <c r="D17" s="2">
        <v>7920</v>
      </c>
      <c r="E17" s="2">
        <v>0</v>
      </c>
      <c r="F17" s="3">
        <f t="shared" ref="F17:F28" si="2">(((C17+B17)/(E17+D17))-((1)))</f>
        <v>-0.59734848484848491</v>
      </c>
      <c r="G17" s="51">
        <f t="shared" ref="G17:G28" si="3">SUM(B17+C17)-(D17+E17)</f>
        <v>-4731</v>
      </c>
      <c r="I17" s="127"/>
      <c r="J17" s="126"/>
      <c r="K17" s="126"/>
      <c r="M17" s="126"/>
      <c r="N17" s="126"/>
      <c r="O17" s="126"/>
    </row>
    <row r="18" spans="1:15">
      <c r="A18" s="5" t="s">
        <v>24</v>
      </c>
      <c r="B18" s="2">
        <v>7868</v>
      </c>
      <c r="C18" s="2">
        <v>0</v>
      </c>
      <c r="D18" s="2">
        <v>12448</v>
      </c>
      <c r="E18" s="2">
        <v>0</v>
      </c>
      <c r="F18" s="3">
        <f t="shared" si="2"/>
        <v>-0.36793059125964012</v>
      </c>
      <c r="G18" s="51">
        <f t="shared" si="3"/>
        <v>-4580</v>
      </c>
      <c r="I18" s="127"/>
      <c r="J18" s="126"/>
      <c r="K18" s="126"/>
      <c r="M18" s="126"/>
      <c r="N18" s="126"/>
      <c r="O18" s="126"/>
    </row>
    <row r="19" spans="1:15">
      <c r="A19" s="5" t="s">
        <v>25</v>
      </c>
      <c r="B19" s="2">
        <v>0</v>
      </c>
      <c r="C19" s="2">
        <v>0</v>
      </c>
      <c r="D19" s="2">
        <v>13025</v>
      </c>
      <c r="E19" s="2">
        <v>0</v>
      </c>
      <c r="F19" s="3">
        <f t="shared" si="2"/>
        <v>-1</v>
      </c>
      <c r="G19" s="51">
        <f t="shared" si="3"/>
        <v>-13025</v>
      </c>
      <c r="I19" s="127"/>
      <c r="J19" s="126"/>
      <c r="K19" s="126"/>
      <c r="L19" s="127"/>
      <c r="M19" s="126"/>
      <c r="N19" s="126"/>
      <c r="O19" s="126"/>
    </row>
    <row r="20" spans="1:15">
      <c r="A20" s="5" t="s">
        <v>93</v>
      </c>
      <c r="B20" s="2">
        <v>0</v>
      </c>
      <c r="C20" s="2">
        <v>0</v>
      </c>
      <c r="D20" s="2">
        <v>0</v>
      </c>
      <c r="E20" s="2">
        <v>0</v>
      </c>
      <c r="F20" s="3">
        <v>0</v>
      </c>
      <c r="G20" s="51">
        <f t="shared" si="3"/>
        <v>0</v>
      </c>
      <c r="I20" s="127"/>
      <c r="J20" s="126"/>
      <c r="K20" s="126"/>
      <c r="M20" s="126"/>
      <c r="N20" s="126"/>
      <c r="O20" s="126"/>
    </row>
    <row r="21" spans="1:15">
      <c r="A21" s="5" t="s">
        <v>27</v>
      </c>
      <c r="B21" s="2">
        <v>4027</v>
      </c>
      <c r="C21" s="2">
        <v>0</v>
      </c>
      <c r="D21" s="2">
        <v>3877</v>
      </c>
      <c r="E21" s="2">
        <v>0</v>
      </c>
      <c r="F21" s="3">
        <f t="shared" si="2"/>
        <v>3.8689708537529066E-2</v>
      </c>
      <c r="G21" s="51">
        <f t="shared" si="3"/>
        <v>150</v>
      </c>
      <c r="I21" s="127"/>
      <c r="J21" s="126"/>
      <c r="K21" s="126"/>
      <c r="M21" s="126"/>
      <c r="N21" s="126"/>
      <c r="O21" s="126"/>
    </row>
    <row r="22" spans="1:15">
      <c r="A22" s="5" t="s">
        <v>28</v>
      </c>
      <c r="B22" s="2">
        <v>2545</v>
      </c>
      <c r="C22" s="2">
        <v>0</v>
      </c>
      <c r="D22" s="2">
        <v>127</v>
      </c>
      <c r="E22" s="2">
        <v>0</v>
      </c>
      <c r="F22" s="3">
        <f t="shared" si="2"/>
        <v>19.039370078740159</v>
      </c>
      <c r="G22" s="51">
        <f t="shared" si="3"/>
        <v>2418</v>
      </c>
      <c r="I22" s="127"/>
      <c r="J22" s="127"/>
      <c r="K22" s="126"/>
      <c r="M22" s="126"/>
      <c r="N22" s="126"/>
      <c r="O22" s="126"/>
    </row>
    <row r="23" spans="1:15">
      <c r="A23" s="5" t="s">
        <v>30</v>
      </c>
      <c r="B23" s="2">
        <v>201</v>
      </c>
      <c r="C23" s="2">
        <v>0</v>
      </c>
      <c r="D23" s="2">
        <v>0</v>
      </c>
      <c r="E23" s="2">
        <v>0</v>
      </c>
      <c r="F23" s="3">
        <v>1</v>
      </c>
      <c r="G23" s="51">
        <f t="shared" si="3"/>
        <v>201</v>
      </c>
      <c r="I23" s="127"/>
      <c r="J23" s="126"/>
      <c r="K23" s="126"/>
      <c r="M23" s="126"/>
      <c r="N23" s="126"/>
      <c r="O23" s="126"/>
    </row>
    <row r="24" spans="1:15">
      <c r="A24" s="5" t="s">
        <v>32</v>
      </c>
      <c r="B24" s="2">
        <v>143</v>
      </c>
      <c r="C24" s="2">
        <v>2</v>
      </c>
      <c r="D24" s="150">
        <v>58</v>
      </c>
      <c r="E24" s="2">
        <v>104</v>
      </c>
      <c r="F24" s="3">
        <f t="shared" si="2"/>
        <v>-0.10493827160493829</v>
      </c>
      <c r="G24" s="51">
        <f t="shared" si="3"/>
        <v>-17</v>
      </c>
      <c r="I24" s="127"/>
      <c r="J24" s="126"/>
      <c r="K24" s="126"/>
      <c r="M24" s="126"/>
      <c r="N24" s="126"/>
      <c r="O24" s="126"/>
    </row>
    <row r="25" spans="1:15">
      <c r="A25" s="5" t="s">
        <v>33</v>
      </c>
      <c r="B25" s="2">
        <v>0</v>
      </c>
      <c r="C25" s="2">
        <v>0</v>
      </c>
      <c r="D25" s="2">
        <v>0</v>
      </c>
      <c r="E25" s="2">
        <v>0</v>
      </c>
      <c r="F25" s="3">
        <v>0</v>
      </c>
      <c r="G25" s="51">
        <f t="shared" si="3"/>
        <v>0</v>
      </c>
      <c r="I25" s="127"/>
      <c r="J25" s="126"/>
      <c r="K25" s="126"/>
      <c r="M25" s="126"/>
      <c r="N25" s="126"/>
      <c r="O25" s="126"/>
    </row>
    <row r="26" spans="1:15">
      <c r="A26" s="5" t="s">
        <v>35</v>
      </c>
      <c r="B26" s="2">
        <v>18</v>
      </c>
      <c r="C26" s="2">
        <v>0</v>
      </c>
      <c r="D26" s="2">
        <v>162</v>
      </c>
      <c r="E26" s="2">
        <v>26</v>
      </c>
      <c r="F26" s="3">
        <f t="shared" si="2"/>
        <v>-0.9042553191489362</v>
      </c>
      <c r="G26" s="51">
        <f t="shared" si="3"/>
        <v>-170</v>
      </c>
      <c r="I26" s="127"/>
      <c r="J26" s="126"/>
      <c r="K26" s="126"/>
      <c r="M26" s="126"/>
      <c r="N26" s="126"/>
      <c r="O26" s="126"/>
    </row>
    <row r="27" spans="1:15">
      <c r="A27" s="52" t="s">
        <v>37</v>
      </c>
      <c r="B27" s="2">
        <v>10042</v>
      </c>
      <c r="C27" s="14">
        <v>0</v>
      </c>
      <c r="D27" s="14">
        <v>255</v>
      </c>
      <c r="E27" s="14">
        <v>0</v>
      </c>
      <c r="F27" s="3">
        <f t="shared" si="2"/>
        <v>38.380392156862747</v>
      </c>
      <c r="G27" s="51">
        <f t="shared" si="3"/>
        <v>9787</v>
      </c>
      <c r="I27" s="127"/>
      <c r="J27" s="126"/>
      <c r="K27" s="126"/>
      <c r="M27" s="126"/>
      <c r="N27" s="126"/>
      <c r="O27" s="126"/>
    </row>
    <row r="28" spans="1:15" ht="15.75">
      <c r="A28" s="15" t="s">
        <v>47</v>
      </c>
      <c r="B28" s="16">
        <f t="shared" ref="B28:C28" si="4">SUM(B16:B27)</f>
        <v>77867</v>
      </c>
      <c r="C28" s="16">
        <f t="shared" si="4"/>
        <v>2</v>
      </c>
      <c r="D28" s="16">
        <f>SUM(D16:D27)</f>
        <v>89182</v>
      </c>
      <c r="E28" s="16">
        <f>SUM(E16:E27)</f>
        <v>130</v>
      </c>
      <c r="F28" s="3">
        <f t="shared" si="2"/>
        <v>-0.12812388032963096</v>
      </c>
      <c r="G28" s="51">
        <f t="shared" si="3"/>
        <v>-11443</v>
      </c>
      <c r="I28" s="127"/>
      <c r="J28" s="126"/>
      <c r="K28" s="126"/>
      <c r="M28" s="126"/>
      <c r="N28" s="126"/>
      <c r="O28" s="126"/>
    </row>
    <row r="29" spans="1:15">
      <c r="A29" s="53" t="s">
        <v>38</v>
      </c>
      <c r="B29" s="306">
        <f>SUM(B28+C28)</f>
        <v>77869</v>
      </c>
      <c r="C29" s="307"/>
      <c r="D29" s="306">
        <f>SUM(D28+E28)</f>
        <v>89312</v>
      </c>
      <c r="E29" s="307"/>
      <c r="F29" s="18">
        <f>SUM(B29-D29)/D29</f>
        <v>-0.12812388032963096</v>
      </c>
      <c r="G29" s="54">
        <f>SUM(B29-D29)</f>
        <v>-11443</v>
      </c>
    </row>
    <row r="30" spans="1:15" ht="8.25" customHeight="1"/>
    <row r="31" spans="1:15">
      <c r="A31" s="305" t="s">
        <v>61</v>
      </c>
      <c r="B31" s="305"/>
      <c r="C31" s="305"/>
      <c r="D31" s="305"/>
      <c r="E31" s="305"/>
      <c r="F31" s="305"/>
      <c r="G31" s="305"/>
    </row>
    <row r="32" spans="1:15">
      <c r="A32" s="132" t="s">
        <v>2</v>
      </c>
      <c r="B32" s="299">
        <v>2026</v>
      </c>
      <c r="C32" s="300"/>
      <c r="D32" s="301">
        <v>2025</v>
      </c>
      <c r="E32" s="302"/>
      <c r="F32" s="309" t="s">
        <v>3</v>
      </c>
      <c r="G32" s="311" t="s">
        <v>4</v>
      </c>
    </row>
    <row r="33" spans="1:7">
      <c r="A33" s="132"/>
      <c r="B33" s="144" t="s">
        <v>90</v>
      </c>
      <c r="C33" s="144" t="s">
        <v>91</v>
      </c>
      <c r="D33" s="130" t="s">
        <v>90</v>
      </c>
      <c r="E33" s="128" t="s">
        <v>91</v>
      </c>
      <c r="F33" s="310"/>
      <c r="G33" s="312"/>
    </row>
    <row r="34" spans="1:7">
      <c r="A34" s="20" t="s">
        <v>62</v>
      </c>
      <c r="B34" s="20">
        <v>9169</v>
      </c>
      <c r="C34" s="20"/>
      <c r="D34" s="21">
        <v>8410</v>
      </c>
      <c r="E34" s="21">
        <v>0</v>
      </c>
      <c r="F34" s="3">
        <f t="shared" ref="F34" si="5">(((C34+B34)/(E34+D34))-((1)))</f>
        <v>9.0249702734839454E-2</v>
      </c>
      <c r="G34" s="4">
        <f t="shared" ref="G34" si="6">SUM(B34+C34)-(D34+E34)</f>
        <v>759</v>
      </c>
    </row>
    <row r="35" spans="1:7">
      <c r="A35" s="22" t="s">
        <v>63</v>
      </c>
      <c r="B35" s="308">
        <f>SUM(B34:C34)</f>
        <v>9169</v>
      </c>
      <c r="C35" s="308"/>
      <c r="D35" s="308">
        <f>SUM(C34:E34)</f>
        <v>8410</v>
      </c>
      <c r="E35" s="308"/>
      <c r="F35" s="23">
        <f>SUM(B35-D35)/D35</f>
        <v>9.0249702734839482E-2</v>
      </c>
      <c r="G35" s="24">
        <f>SUM(B35-D35)</f>
        <v>759</v>
      </c>
    </row>
    <row r="36" spans="1:7">
      <c r="A36" s="31"/>
      <c r="B36" s="32"/>
      <c r="C36" s="32"/>
      <c r="D36" s="32"/>
      <c r="E36" s="32"/>
      <c r="F36" s="27"/>
      <c r="G36" s="33"/>
    </row>
    <row r="37" spans="1:7">
      <c r="A37" s="313" t="s">
        <v>64</v>
      </c>
      <c r="B37" s="313"/>
      <c r="C37" s="313"/>
      <c r="D37" s="313"/>
      <c r="E37" s="313"/>
      <c r="F37" s="313"/>
      <c r="G37" s="313"/>
    </row>
    <row r="38" spans="1:7">
      <c r="A38" s="137" t="s">
        <v>2</v>
      </c>
      <c r="B38" s="299">
        <v>2026</v>
      </c>
      <c r="C38" s="300"/>
      <c r="D38" s="301">
        <v>2025</v>
      </c>
      <c r="E38" s="302"/>
      <c r="F38" s="313" t="s">
        <v>3</v>
      </c>
      <c r="G38" s="314" t="s">
        <v>4</v>
      </c>
    </row>
    <row r="39" spans="1:7">
      <c r="A39" s="137"/>
      <c r="B39" s="144" t="s">
        <v>90</v>
      </c>
      <c r="C39" s="144" t="s">
        <v>91</v>
      </c>
      <c r="D39" s="129" t="s">
        <v>90</v>
      </c>
      <c r="E39" s="142" t="s">
        <v>91</v>
      </c>
      <c r="F39" s="313"/>
      <c r="G39" s="314"/>
    </row>
    <row r="40" spans="1:7">
      <c r="A40" s="20" t="s">
        <v>65</v>
      </c>
      <c r="B40" s="20">
        <v>47815</v>
      </c>
      <c r="C40" s="20"/>
      <c r="D40" s="21">
        <v>103644</v>
      </c>
      <c r="E40" s="21"/>
      <c r="F40" s="29">
        <f t="shared" ref="F40" si="7">(((C40+B40)/(E40+D40))-((1)))</f>
        <v>-0.53866118636872373</v>
      </c>
      <c r="G40" s="30">
        <f t="shared" ref="G40" si="8">SUM(B40+C40)-(D40+E40)</f>
        <v>-55829</v>
      </c>
    </row>
    <row r="41" spans="1:7">
      <c r="A41" s="22" t="s">
        <v>66</v>
      </c>
      <c r="B41" s="308">
        <f>SUM(B40:C40)</f>
        <v>47815</v>
      </c>
      <c r="C41" s="308"/>
      <c r="D41" s="308">
        <f>SUM(D40:E40)</f>
        <v>103644</v>
      </c>
      <c r="E41" s="308"/>
      <c r="F41" s="23">
        <f>SUM(B41-D41)/D41</f>
        <v>-0.53866118636872373</v>
      </c>
      <c r="G41" s="24">
        <f>SUM(B41-D41)</f>
        <v>-55829</v>
      </c>
    </row>
    <row r="42" spans="1:7">
      <c r="A42" s="25"/>
      <c r="B42" s="26"/>
      <c r="C42" s="26"/>
      <c r="D42" s="26"/>
      <c r="E42" s="26"/>
      <c r="F42" s="27"/>
      <c r="G42" s="28"/>
    </row>
    <row r="43" spans="1:7">
      <c r="A43" s="310" t="s">
        <v>67</v>
      </c>
      <c r="B43" s="310"/>
      <c r="C43" s="310"/>
      <c r="D43" s="310"/>
      <c r="E43" s="310"/>
      <c r="F43" s="310"/>
      <c r="G43" s="310"/>
    </row>
    <row r="44" spans="1:7">
      <c r="A44" s="132" t="s">
        <v>2</v>
      </c>
      <c r="B44" s="299">
        <v>2026</v>
      </c>
      <c r="C44" s="300"/>
      <c r="D44" s="301">
        <v>2025</v>
      </c>
      <c r="E44" s="302"/>
      <c r="F44" s="133" t="s">
        <v>3</v>
      </c>
      <c r="G44" s="134" t="s">
        <v>4</v>
      </c>
    </row>
    <row r="45" spans="1:7">
      <c r="A45" s="132"/>
      <c r="B45" s="144" t="s">
        <v>90</v>
      </c>
      <c r="C45" s="144" t="s">
        <v>91</v>
      </c>
      <c r="D45" s="130" t="s">
        <v>90</v>
      </c>
      <c r="E45" s="131" t="s">
        <v>91</v>
      </c>
      <c r="F45" s="135"/>
      <c r="G45" s="136"/>
    </row>
    <row r="46" spans="1:7">
      <c r="A46" s="20" t="s">
        <v>68</v>
      </c>
      <c r="B46" s="20">
        <v>1537</v>
      </c>
      <c r="C46" s="20"/>
      <c r="D46" s="21">
        <v>3706</v>
      </c>
      <c r="E46" s="21">
        <v>720</v>
      </c>
      <c r="F46" s="34">
        <f t="shared" ref="F46" si="9">(((C46+B46)/(E46+D46))-((1)))</f>
        <v>-0.65273384545865343</v>
      </c>
      <c r="G46" s="35">
        <f t="shared" ref="G46" si="10">SUM(B46+C46)-(D46+E46)</f>
        <v>-2889</v>
      </c>
    </row>
    <row r="47" spans="1:7">
      <c r="A47" s="22" t="s">
        <v>69</v>
      </c>
      <c r="B47" s="308">
        <f>SUM(B46:C46)</f>
        <v>1537</v>
      </c>
      <c r="C47" s="308"/>
      <c r="D47" s="308">
        <f>SUM(D46:E46)</f>
        <v>4426</v>
      </c>
      <c r="E47" s="308"/>
      <c r="F47" s="23">
        <f>SUM(B47-D47)/D47</f>
        <v>-0.65273384545865343</v>
      </c>
      <c r="G47" s="24">
        <f>SUM(B47-D47)</f>
        <v>-2889</v>
      </c>
    </row>
    <row r="48" spans="1:7">
      <c r="A48" s="25"/>
      <c r="B48" s="26"/>
      <c r="C48" s="26"/>
      <c r="D48" s="26"/>
      <c r="E48" s="26"/>
      <c r="F48" s="27"/>
      <c r="G48" s="28"/>
    </row>
    <row r="49" spans="1:7">
      <c r="A49" s="310" t="s">
        <v>70</v>
      </c>
      <c r="B49" s="310"/>
      <c r="C49" s="310"/>
      <c r="D49" s="310"/>
      <c r="E49" s="310"/>
      <c r="F49" s="310"/>
      <c r="G49" s="310"/>
    </row>
    <row r="50" spans="1:7">
      <c r="A50" s="132" t="s">
        <v>2</v>
      </c>
      <c r="B50" s="299">
        <v>2026</v>
      </c>
      <c r="C50" s="300"/>
      <c r="D50" s="301">
        <v>2025</v>
      </c>
      <c r="E50" s="302"/>
      <c r="F50" s="133" t="s">
        <v>3</v>
      </c>
      <c r="G50" s="134" t="s">
        <v>4</v>
      </c>
    </row>
    <row r="51" spans="1:7">
      <c r="A51" s="132"/>
      <c r="B51" s="144" t="s">
        <v>90</v>
      </c>
      <c r="C51" s="144" t="s">
        <v>91</v>
      </c>
      <c r="D51" s="130" t="s">
        <v>90</v>
      </c>
      <c r="E51" s="131" t="s">
        <v>91</v>
      </c>
      <c r="F51" s="135"/>
      <c r="G51" s="136"/>
    </row>
    <row r="52" spans="1:7">
      <c r="A52" s="20" t="s">
        <v>57</v>
      </c>
      <c r="B52" s="20">
        <v>0</v>
      </c>
      <c r="C52" s="20">
        <v>0</v>
      </c>
      <c r="D52" s="21">
        <v>11</v>
      </c>
      <c r="E52" s="21">
        <v>46</v>
      </c>
      <c r="F52" s="34">
        <f t="shared" ref="F52" si="11">(((C52+B52)/(E52+D52))-((1)))</f>
        <v>-1</v>
      </c>
      <c r="G52" s="35">
        <f t="shared" ref="G52" si="12">SUM(B52+C52)-(D52+E52)</f>
        <v>-57</v>
      </c>
    </row>
    <row r="53" spans="1:7">
      <c r="A53" s="22" t="s">
        <v>71</v>
      </c>
      <c r="B53" s="308">
        <f>SUM(B52:C52)</f>
        <v>0</v>
      </c>
      <c r="C53" s="308"/>
      <c r="D53" s="308">
        <f>SUM(D52:E52)</f>
        <v>57</v>
      </c>
      <c r="E53" s="308"/>
      <c r="F53" s="23">
        <f>SUM(B53-D53)/D53</f>
        <v>-1</v>
      </c>
      <c r="G53" s="24">
        <f>SUM(B53-D53)</f>
        <v>-57</v>
      </c>
    </row>
    <row r="54" spans="1:7">
      <c r="A54" s="25"/>
      <c r="B54" s="26"/>
      <c r="C54" s="26"/>
      <c r="D54" s="26"/>
      <c r="E54" s="26"/>
      <c r="F54" s="27"/>
      <c r="G54" s="28"/>
    </row>
    <row r="55" spans="1:7">
      <c r="A55" s="25"/>
      <c r="B55" s="26"/>
      <c r="C55" s="26"/>
      <c r="D55" s="26"/>
      <c r="E55" s="26"/>
      <c r="F55" s="27"/>
      <c r="G55" s="28"/>
    </row>
    <row r="56" spans="1:7" ht="53.25" customHeight="1">
      <c r="A56" s="25"/>
      <c r="B56" s="26"/>
      <c r="C56" s="26"/>
      <c r="D56" s="26"/>
      <c r="E56" s="26"/>
      <c r="F56" s="27"/>
      <c r="G56" s="28"/>
    </row>
    <row r="57" spans="1:7" ht="31.5" customHeight="1">
      <c r="A57" s="25"/>
      <c r="B57" s="26"/>
      <c r="C57" s="26"/>
      <c r="D57" s="26"/>
      <c r="E57" s="26"/>
      <c r="F57" s="27"/>
      <c r="G57" s="28"/>
    </row>
    <row r="58" spans="1:7">
      <c r="A58" s="315" t="s">
        <v>72</v>
      </c>
      <c r="B58" s="316"/>
      <c r="C58" s="316"/>
      <c r="D58" s="316"/>
      <c r="E58" s="316"/>
      <c r="F58" s="316"/>
      <c r="G58" s="317"/>
    </row>
    <row r="59" spans="1:7">
      <c r="A59" s="147" t="s">
        <v>2</v>
      </c>
      <c r="B59" s="318">
        <v>2026</v>
      </c>
      <c r="C59" s="319"/>
      <c r="D59" s="320">
        <v>2025</v>
      </c>
      <c r="E59" s="321"/>
      <c r="F59" s="324" t="s">
        <v>3</v>
      </c>
      <c r="G59" s="326" t="s">
        <v>4</v>
      </c>
    </row>
    <row r="60" spans="1:7">
      <c r="A60" s="145"/>
      <c r="B60" s="146" t="s">
        <v>90</v>
      </c>
      <c r="C60" s="146" t="s">
        <v>91</v>
      </c>
      <c r="D60" s="148" t="s">
        <v>90</v>
      </c>
      <c r="E60" s="149" t="s">
        <v>91</v>
      </c>
      <c r="F60" s="325"/>
      <c r="G60" s="327"/>
    </row>
    <row r="61" spans="1:7">
      <c r="A61" s="40" t="s">
        <v>73</v>
      </c>
      <c r="B61" s="41">
        <v>73943.019</v>
      </c>
      <c r="C61" s="41">
        <v>33514.466999999997</v>
      </c>
      <c r="D61" s="41">
        <v>70936.945999999996</v>
      </c>
      <c r="E61" s="41">
        <v>29944.348999999998</v>
      </c>
      <c r="F61" s="42">
        <f t="shared" ref="F61" si="13">(((C61+B61)/(E61+D61))-((1)))</f>
        <v>6.5187416557251909E-2</v>
      </c>
      <c r="G61" s="43">
        <f t="shared" ref="G61" si="14">SUM(B61+C61)-(D61+E61)</f>
        <v>6576.1910000000062</v>
      </c>
    </row>
    <row r="62" spans="1:7">
      <c r="A62" s="17" t="s">
        <v>38</v>
      </c>
      <c r="B62" s="322">
        <f>SUM(B61+C61)</f>
        <v>107457.486</v>
      </c>
      <c r="C62" s="323"/>
      <c r="D62" s="322">
        <f>SUM(D61+E61)</f>
        <v>100881.295</v>
      </c>
      <c r="E62" s="323"/>
      <c r="F62" s="18">
        <f>SUM(B62-D62)/D62</f>
        <v>6.5187416557251826E-2</v>
      </c>
      <c r="G62" s="19">
        <f>SUM(B62-D62)</f>
        <v>6576.1910000000062</v>
      </c>
    </row>
    <row r="63" spans="1:7">
      <c r="A63" s="31"/>
      <c r="B63" s="32"/>
      <c r="C63" s="32"/>
      <c r="D63" s="32"/>
      <c r="E63" s="32"/>
      <c r="F63" s="27"/>
      <c r="G63" s="33"/>
    </row>
    <row r="64" spans="1:7">
      <c r="A64" s="31"/>
      <c r="B64" s="32"/>
      <c r="C64" s="32"/>
      <c r="D64" s="32"/>
      <c r="E64" s="32"/>
      <c r="F64" s="27"/>
      <c r="G64" s="33"/>
    </row>
    <row r="65" spans="1:13">
      <c r="A65" s="328" t="s">
        <v>74</v>
      </c>
      <c r="B65" s="328"/>
      <c r="C65" s="328"/>
      <c r="D65" s="328"/>
      <c r="E65" s="328"/>
      <c r="F65" s="328"/>
      <c r="G65" s="328"/>
    </row>
    <row r="66" spans="1:13">
      <c r="A66" s="147" t="s">
        <v>2</v>
      </c>
      <c r="B66" s="318">
        <v>2026</v>
      </c>
      <c r="C66" s="319"/>
      <c r="D66" s="320">
        <v>2025</v>
      </c>
      <c r="E66" s="321"/>
      <c r="F66" s="329" t="s">
        <v>3</v>
      </c>
      <c r="G66" s="330" t="s">
        <v>4</v>
      </c>
      <c r="J66" s="126"/>
    </row>
    <row r="67" spans="1:13">
      <c r="A67" s="145"/>
      <c r="B67" s="146" t="s">
        <v>75</v>
      </c>
      <c r="C67" s="146" t="s">
        <v>76</v>
      </c>
      <c r="D67" s="148" t="s">
        <v>77</v>
      </c>
      <c r="E67" s="149" t="s">
        <v>76</v>
      </c>
      <c r="F67" s="325"/>
      <c r="G67" s="331"/>
      <c r="I67" s="127"/>
      <c r="J67" s="125"/>
      <c r="L67" s="127"/>
    </row>
    <row r="68" spans="1:13">
      <c r="A68" s="40" t="s">
        <v>78</v>
      </c>
      <c r="B68" s="41">
        <v>8847</v>
      </c>
      <c r="C68" s="41">
        <v>14492</v>
      </c>
      <c r="D68" s="41">
        <v>8000</v>
      </c>
      <c r="E68" s="41">
        <v>16169</v>
      </c>
      <c r="F68" s="42">
        <f t="shared" ref="F68" si="15">(((C68+B68)/(E68+D68))-((1)))</f>
        <v>-3.4341511854027895E-2</v>
      </c>
      <c r="G68" s="43">
        <f t="shared" ref="G68" si="16">SUM(B68+C68)-(D68+E68)</f>
        <v>-830</v>
      </c>
      <c r="I68" s="127"/>
    </row>
    <row r="69" spans="1:13">
      <c r="A69" s="17" t="s">
        <v>47</v>
      </c>
      <c r="B69" s="322">
        <f>SUM(B68+C68)</f>
        <v>23339</v>
      </c>
      <c r="C69" s="323"/>
      <c r="D69" s="322">
        <f>SUM(D68+E68)</f>
        <v>24169</v>
      </c>
      <c r="E69" s="323"/>
      <c r="F69" s="18">
        <f>SUM(B69-D69)/D69</f>
        <v>-3.4341511854027888E-2</v>
      </c>
      <c r="G69" s="19">
        <f>SUM(B69-D69)</f>
        <v>-830</v>
      </c>
      <c r="K69" s="125"/>
      <c r="M69" s="125"/>
    </row>
    <row r="70" spans="1:13">
      <c r="A70" s="31"/>
      <c r="B70" s="32"/>
      <c r="C70" s="32"/>
      <c r="D70" s="32"/>
      <c r="E70" s="32"/>
      <c r="F70" s="27"/>
      <c r="G70" s="33"/>
    </row>
    <row r="71" spans="1:13">
      <c r="A71" s="328" t="s">
        <v>79</v>
      </c>
      <c r="B71" s="328"/>
      <c r="C71" s="328"/>
      <c r="D71" s="328"/>
      <c r="E71" s="328"/>
      <c r="F71" s="328"/>
      <c r="G71" s="328"/>
      <c r="J71" s="125"/>
    </row>
    <row r="72" spans="1:13">
      <c r="A72" s="147" t="s">
        <v>2</v>
      </c>
      <c r="B72" s="318">
        <v>2026</v>
      </c>
      <c r="C72" s="319"/>
      <c r="D72" s="320">
        <v>2025</v>
      </c>
      <c r="E72" s="321"/>
      <c r="F72" s="329" t="s">
        <v>3</v>
      </c>
      <c r="G72" s="330" t="s">
        <v>4</v>
      </c>
      <c r="I72" s="127"/>
    </row>
    <row r="73" spans="1:13">
      <c r="A73" s="145"/>
      <c r="B73" s="146" t="s">
        <v>80</v>
      </c>
      <c r="C73" s="146" t="s">
        <v>81</v>
      </c>
      <c r="D73" s="148" t="s">
        <v>80</v>
      </c>
      <c r="E73" s="149" t="s">
        <v>81</v>
      </c>
      <c r="F73" s="325"/>
      <c r="G73" s="331"/>
    </row>
    <row r="74" spans="1:13">
      <c r="A74" s="40" t="s">
        <v>82</v>
      </c>
      <c r="B74" s="41">
        <v>3268</v>
      </c>
      <c r="C74" s="41">
        <v>3698</v>
      </c>
      <c r="D74" s="41">
        <v>3490</v>
      </c>
      <c r="E74" s="41">
        <v>3908</v>
      </c>
      <c r="F74" s="42">
        <f t="shared" ref="F74" si="17">(((C74+B74)/(E74+D74))-((1)))</f>
        <v>-5.8394160583941646E-2</v>
      </c>
      <c r="G74" s="43">
        <f t="shared" ref="G74" si="18">SUM(B74+C74)-(D74+E74)</f>
        <v>-432</v>
      </c>
    </row>
    <row r="75" spans="1:13">
      <c r="A75" s="17" t="s">
        <v>47</v>
      </c>
      <c r="B75" s="322">
        <f>SUM(B74+C74)</f>
        <v>6966</v>
      </c>
      <c r="C75" s="323"/>
      <c r="D75" s="322">
        <f>SUM(D74+E74)</f>
        <v>7398</v>
      </c>
      <c r="E75" s="323"/>
      <c r="F75" s="18">
        <f>SUM(B75-D75)/D75</f>
        <v>-5.8394160583941604E-2</v>
      </c>
      <c r="G75" s="19">
        <f>SUM(B75-D75)</f>
        <v>-432</v>
      </c>
      <c r="M75" s="125"/>
    </row>
    <row r="76" spans="1:13">
      <c r="A76" s="332" t="s">
        <v>83</v>
      </c>
      <c r="B76" s="332"/>
      <c r="C76" s="332"/>
      <c r="D76" s="332"/>
      <c r="E76" s="332"/>
      <c r="F76" s="332"/>
      <c r="G76" s="332"/>
      <c r="J76" s="126"/>
      <c r="K76" s="126"/>
    </row>
    <row r="77" spans="1:13">
      <c r="A77" s="31"/>
      <c r="B77" s="32"/>
      <c r="C77" s="32"/>
      <c r="D77" s="32"/>
      <c r="E77" s="32"/>
      <c r="F77" s="27"/>
      <c r="G77" s="33"/>
      <c r="J77" s="126"/>
      <c r="K77" s="126"/>
      <c r="M77" s="125"/>
    </row>
    <row r="78" spans="1:13">
      <c r="A78" s="333" t="s">
        <v>84</v>
      </c>
      <c r="B78" s="333"/>
      <c r="C78" s="333"/>
      <c r="D78" s="333"/>
      <c r="E78" s="333"/>
      <c r="F78" s="333"/>
      <c r="G78" s="333"/>
      <c r="J78" s="126"/>
      <c r="K78" s="126"/>
    </row>
    <row r="79" spans="1:13">
      <c r="A79" s="149" t="s">
        <v>2</v>
      </c>
      <c r="B79" s="318">
        <v>2026</v>
      </c>
      <c r="C79" s="319"/>
      <c r="D79" s="320">
        <v>2025</v>
      </c>
      <c r="E79" s="321"/>
      <c r="F79" s="334" t="s">
        <v>3</v>
      </c>
      <c r="G79" s="335" t="s">
        <v>4</v>
      </c>
      <c r="J79" s="126"/>
      <c r="K79" s="126"/>
    </row>
    <row r="80" spans="1:13">
      <c r="A80" s="149"/>
      <c r="B80" s="157" t="s">
        <v>80</v>
      </c>
      <c r="C80" s="157" t="s">
        <v>81</v>
      </c>
      <c r="D80" s="157" t="s">
        <v>80</v>
      </c>
      <c r="E80" s="149" t="s">
        <v>81</v>
      </c>
      <c r="F80" s="334"/>
      <c r="G80" s="335"/>
      <c r="J80" s="126"/>
      <c r="K80" s="126"/>
      <c r="L80" s="127"/>
      <c r="M80" s="127"/>
    </row>
    <row r="81" spans="1:11">
      <c r="A81" s="154" t="s">
        <v>85</v>
      </c>
      <c r="B81" s="163">
        <v>157</v>
      </c>
      <c r="C81" s="163">
        <v>415</v>
      </c>
      <c r="D81" s="164">
        <v>128</v>
      </c>
      <c r="E81" s="164">
        <v>216</v>
      </c>
      <c r="F81" s="155">
        <f t="shared" ref="F81" si="19">(((C81+B81)/(E81+D81))-((1)))</f>
        <v>0.66279069767441867</v>
      </c>
      <c r="G81" s="156">
        <f t="shared" ref="G81" si="20">SUM(B81+C81)-(D81+E81)</f>
        <v>228</v>
      </c>
      <c r="J81" s="126"/>
      <c r="K81" s="126"/>
    </row>
    <row r="82" spans="1:11">
      <c r="A82" s="17" t="s">
        <v>47</v>
      </c>
      <c r="B82" s="322">
        <f>SUM(B81+C81)</f>
        <v>572</v>
      </c>
      <c r="C82" s="323"/>
      <c r="D82" s="322">
        <f>SUM(D81+E81)</f>
        <v>344</v>
      </c>
      <c r="E82" s="323"/>
      <c r="F82" s="18">
        <f>SUM(B82-D82)/D82</f>
        <v>0.66279069767441856</v>
      </c>
      <c r="G82" s="19">
        <f>SUM(B82-D82)</f>
        <v>228</v>
      </c>
      <c r="J82" s="126"/>
      <c r="K82" s="126"/>
    </row>
    <row r="83" spans="1:11">
      <c r="A83" s="332" t="s">
        <v>86</v>
      </c>
      <c r="B83" s="332"/>
      <c r="C83" s="332"/>
      <c r="D83" s="332"/>
      <c r="E83" s="332"/>
      <c r="F83" s="332"/>
      <c r="G83" s="332"/>
    </row>
    <row r="84" spans="1:11">
      <c r="A84" s="31"/>
      <c r="B84" s="32"/>
      <c r="C84" s="32"/>
      <c r="D84" s="32"/>
      <c r="E84" s="32"/>
      <c r="F84" s="27"/>
      <c r="G84" s="33"/>
      <c r="I84" s="127"/>
    </row>
    <row r="85" spans="1:11">
      <c r="A85" s="336" t="s">
        <v>1</v>
      </c>
      <c r="B85" s="336"/>
      <c r="C85" s="336"/>
      <c r="D85" s="336"/>
      <c r="E85" s="336"/>
      <c r="F85" s="336"/>
      <c r="G85" s="336"/>
    </row>
    <row r="86" spans="1:11">
      <c r="A86" s="171" t="s">
        <v>2</v>
      </c>
      <c r="B86" s="337">
        <v>2026</v>
      </c>
      <c r="C86" s="337"/>
      <c r="D86" s="336">
        <v>2025</v>
      </c>
      <c r="E86" s="336"/>
      <c r="F86" s="337" t="s">
        <v>3</v>
      </c>
      <c r="G86" s="340" t="s">
        <v>4</v>
      </c>
    </row>
    <row r="87" spans="1:11">
      <c r="A87" s="171"/>
      <c r="B87" s="172" t="s">
        <v>90</v>
      </c>
      <c r="C87" s="172" t="s">
        <v>91</v>
      </c>
      <c r="D87" s="172" t="s">
        <v>90</v>
      </c>
      <c r="E87" s="171" t="s">
        <v>91</v>
      </c>
      <c r="F87" s="337"/>
      <c r="G87" s="340"/>
    </row>
    <row r="88" spans="1:11">
      <c r="A88" s="45" t="s">
        <v>6</v>
      </c>
      <c r="B88" s="46">
        <v>131150.45000000001</v>
      </c>
      <c r="C88" s="47">
        <v>0</v>
      </c>
      <c r="D88" s="47">
        <v>128162.11</v>
      </c>
      <c r="E88" s="46">
        <v>0</v>
      </c>
      <c r="F88" s="34">
        <f t="shared" ref="F88:F99" si="21">(((C88+B88)/(E88+D88))-((1)))</f>
        <v>2.3316875791136837E-2</v>
      </c>
      <c r="G88" s="35">
        <f t="shared" ref="G88:G99" si="22">SUM(B88+C88)-(D88+E88)</f>
        <v>2988.3400000000111</v>
      </c>
    </row>
    <row r="89" spans="1:11">
      <c r="A89" s="5" t="s">
        <v>8</v>
      </c>
      <c r="B89" s="6">
        <v>51363.957999999999</v>
      </c>
      <c r="C89" s="47">
        <v>0</v>
      </c>
      <c r="D89" s="6">
        <v>65151.463000000003</v>
      </c>
      <c r="E89" s="6">
        <v>0</v>
      </c>
      <c r="F89" s="34">
        <f t="shared" si="21"/>
        <v>-0.21162233916374229</v>
      </c>
      <c r="G89" s="35">
        <f t="shared" si="22"/>
        <v>-13787.505000000005</v>
      </c>
    </row>
    <row r="90" spans="1:11">
      <c r="A90" s="1" t="s">
        <v>10</v>
      </c>
      <c r="B90" s="2">
        <v>134462.33100000001</v>
      </c>
      <c r="C90" s="47">
        <v>0</v>
      </c>
      <c r="D90" s="6">
        <v>40050.046000000002</v>
      </c>
      <c r="E90" s="2">
        <v>0</v>
      </c>
      <c r="F90" s="34">
        <f t="shared" si="21"/>
        <v>2.3573577168925097</v>
      </c>
      <c r="G90" s="35">
        <f t="shared" si="22"/>
        <v>94412.285000000003</v>
      </c>
    </row>
    <row r="91" spans="1:11">
      <c r="A91" s="1" t="s">
        <v>12</v>
      </c>
      <c r="B91" s="2">
        <v>76028.553</v>
      </c>
      <c r="C91" s="47">
        <v>0</v>
      </c>
      <c r="D91" s="6">
        <v>80050.581999999995</v>
      </c>
      <c r="E91" s="2">
        <v>0</v>
      </c>
      <c r="F91" s="34">
        <f t="shared" si="21"/>
        <v>-5.0243594731141261E-2</v>
      </c>
      <c r="G91" s="35">
        <f t="shared" si="22"/>
        <v>-4022.028999999995</v>
      </c>
    </row>
    <row r="92" spans="1:11">
      <c r="A92" s="1" t="s">
        <v>14</v>
      </c>
      <c r="B92" s="2">
        <v>4156.33</v>
      </c>
      <c r="C92" s="47">
        <v>0</v>
      </c>
      <c r="D92" s="6">
        <v>0</v>
      </c>
      <c r="E92" s="2">
        <v>0</v>
      </c>
      <c r="F92" s="34">
        <v>1</v>
      </c>
      <c r="G92" s="35">
        <f t="shared" si="22"/>
        <v>4156.33</v>
      </c>
    </row>
    <row r="93" spans="1:11">
      <c r="A93" s="1" t="s">
        <v>16</v>
      </c>
      <c r="B93" s="2">
        <v>0</v>
      </c>
      <c r="C93" s="47">
        <v>0</v>
      </c>
      <c r="D93" s="6">
        <v>0</v>
      </c>
      <c r="E93" s="2">
        <v>5074.53</v>
      </c>
      <c r="F93" s="34">
        <f t="shared" si="21"/>
        <v>-1</v>
      </c>
      <c r="G93" s="35">
        <f t="shared" si="22"/>
        <v>-5074.53</v>
      </c>
    </row>
    <row r="94" spans="1:11">
      <c r="A94" s="1" t="s">
        <v>17</v>
      </c>
      <c r="B94" s="2">
        <v>0</v>
      </c>
      <c r="C94" s="47">
        <v>0</v>
      </c>
      <c r="D94" s="6">
        <v>0</v>
      </c>
      <c r="E94" s="2">
        <v>0</v>
      </c>
      <c r="F94" s="34">
        <v>0</v>
      </c>
      <c r="G94" s="35">
        <f t="shared" si="22"/>
        <v>0</v>
      </c>
    </row>
    <row r="95" spans="1:11">
      <c r="A95" s="1" t="s">
        <v>19</v>
      </c>
      <c r="B95" s="2">
        <v>1997.768</v>
      </c>
      <c r="C95" s="47">
        <v>0</v>
      </c>
      <c r="D95" s="6">
        <v>0</v>
      </c>
      <c r="E95" s="2">
        <v>0</v>
      </c>
      <c r="F95" s="34">
        <v>1</v>
      </c>
      <c r="G95" s="35">
        <f t="shared" si="22"/>
        <v>1997.768</v>
      </c>
    </row>
    <row r="96" spans="1:11">
      <c r="A96" s="1" t="s">
        <v>89</v>
      </c>
      <c r="B96" s="2">
        <v>0</v>
      </c>
      <c r="C96" s="47">
        <v>0</v>
      </c>
      <c r="D96" s="6">
        <v>0</v>
      </c>
      <c r="E96" s="2">
        <v>0</v>
      </c>
      <c r="F96" s="34">
        <v>0</v>
      </c>
      <c r="G96" s="35">
        <f t="shared" si="22"/>
        <v>0</v>
      </c>
    </row>
    <row r="97" spans="1:7">
      <c r="A97" s="1" t="s">
        <v>20</v>
      </c>
      <c r="B97" s="2">
        <v>0</v>
      </c>
      <c r="C97" s="47">
        <v>0</v>
      </c>
      <c r="D97" s="6">
        <v>0</v>
      </c>
      <c r="E97" s="2">
        <v>0</v>
      </c>
      <c r="F97" s="34">
        <v>0</v>
      </c>
      <c r="G97" s="35">
        <f t="shared" ref="G97" si="23">SUM(B97+C97)-(D97+E97)</f>
        <v>0</v>
      </c>
    </row>
    <row r="98" spans="1:7">
      <c r="A98" s="1" t="s">
        <v>87</v>
      </c>
      <c r="B98" s="2">
        <v>0</v>
      </c>
      <c r="C98" s="47">
        <v>0</v>
      </c>
      <c r="D98" s="6">
        <v>0</v>
      </c>
      <c r="E98" s="2">
        <v>0</v>
      </c>
      <c r="F98" s="34">
        <v>0</v>
      </c>
      <c r="G98" s="35">
        <f t="shared" si="22"/>
        <v>0</v>
      </c>
    </row>
    <row r="99" spans="1:7" ht="15.75">
      <c r="A99" s="15" t="s">
        <v>47</v>
      </c>
      <c r="B99" s="16">
        <f>SUM(B88:B98)</f>
        <v>399159.39</v>
      </c>
      <c r="C99" s="16">
        <f>SUM(C88:C98)</f>
        <v>0</v>
      </c>
      <c r="D99" s="16">
        <f>SUM(D88:D98)</f>
        <v>313414.201</v>
      </c>
      <c r="E99" s="16">
        <f>SUM(E88:E98)</f>
        <v>5074.53</v>
      </c>
      <c r="F99" s="34">
        <f t="shared" si="21"/>
        <v>0.25329203562935465</v>
      </c>
      <c r="G99" s="35">
        <f t="shared" si="22"/>
        <v>80670.658999999985</v>
      </c>
    </row>
    <row r="100" spans="1:7" ht="15.75">
      <c r="A100" s="48" t="s">
        <v>23</v>
      </c>
      <c r="B100" s="338">
        <f>SUM(B99+C99)</f>
        <v>399159.39</v>
      </c>
      <c r="C100" s="339"/>
      <c r="D100" s="338">
        <f>SUM(D99+E99)</f>
        <v>318488.73100000003</v>
      </c>
      <c r="E100" s="339"/>
      <c r="F100" s="49">
        <f>SUM(B100-D100)/D100</f>
        <v>0.25329203562935476</v>
      </c>
      <c r="G100" s="50">
        <f>SUM(B100-D100)</f>
        <v>80670.658999999985</v>
      </c>
    </row>
  </sheetData>
  <mergeCells count="72">
    <mergeCell ref="A83:G83"/>
    <mergeCell ref="A85:G85"/>
    <mergeCell ref="B86:C86"/>
    <mergeCell ref="D86:E86"/>
    <mergeCell ref="B100:C100"/>
    <mergeCell ref="D100:E100"/>
    <mergeCell ref="F86:F87"/>
    <mergeCell ref="G86:G87"/>
    <mergeCell ref="A76:G76"/>
    <mergeCell ref="A78:G78"/>
    <mergeCell ref="B79:C79"/>
    <mergeCell ref="D79:E79"/>
    <mergeCell ref="B82:C82"/>
    <mergeCell ref="D82:E82"/>
    <mergeCell ref="F79:F80"/>
    <mergeCell ref="G79:G80"/>
    <mergeCell ref="A71:G71"/>
    <mergeCell ref="B72:C72"/>
    <mergeCell ref="D72:E72"/>
    <mergeCell ref="B75:C75"/>
    <mergeCell ref="D75:E75"/>
    <mergeCell ref="F72:F73"/>
    <mergeCell ref="G72:G73"/>
    <mergeCell ref="A65:G65"/>
    <mergeCell ref="B66:C66"/>
    <mergeCell ref="D66:E66"/>
    <mergeCell ref="B69:C69"/>
    <mergeCell ref="D69:E69"/>
    <mergeCell ref="F66:F67"/>
    <mergeCell ref="G66:G67"/>
    <mergeCell ref="A58:G58"/>
    <mergeCell ref="B59:C59"/>
    <mergeCell ref="D59:E59"/>
    <mergeCell ref="B62:C62"/>
    <mergeCell ref="D62:E62"/>
    <mergeCell ref="F59:F60"/>
    <mergeCell ref="G59:G60"/>
    <mergeCell ref="A49:G49"/>
    <mergeCell ref="B50:C50"/>
    <mergeCell ref="D50:E50"/>
    <mergeCell ref="B53:C53"/>
    <mergeCell ref="D53:E53"/>
    <mergeCell ref="A43:G43"/>
    <mergeCell ref="B44:C44"/>
    <mergeCell ref="D44:E44"/>
    <mergeCell ref="B47:C47"/>
    <mergeCell ref="D47:E47"/>
    <mergeCell ref="A37:G37"/>
    <mergeCell ref="B38:C38"/>
    <mergeCell ref="D38:E38"/>
    <mergeCell ref="B41:C41"/>
    <mergeCell ref="D41:E41"/>
    <mergeCell ref="F38:F39"/>
    <mergeCell ref="G38:G39"/>
    <mergeCell ref="A31:G31"/>
    <mergeCell ref="B32:C32"/>
    <mergeCell ref="D32:E32"/>
    <mergeCell ref="B35:C35"/>
    <mergeCell ref="D35:E35"/>
    <mergeCell ref="F32:F33"/>
    <mergeCell ref="G32:G33"/>
    <mergeCell ref="A13:G13"/>
    <mergeCell ref="B14:C14"/>
    <mergeCell ref="D14:E14"/>
    <mergeCell ref="B29:C29"/>
    <mergeCell ref="D29:E29"/>
    <mergeCell ref="A1:G1"/>
    <mergeCell ref="A2:G2"/>
    <mergeCell ref="B3:C3"/>
    <mergeCell ref="D3:E3"/>
    <mergeCell ref="B11:C11"/>
    <mergeCell ref="D11:E11"/>
  </mergeCells>
  <pageMargins left="0.7" right="0.7" top="0.75" bottom="0.75" header="0.3" footer="0.3"/>
  <pageSetup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2"/>
  <sheetViews>
    <sheetView rightToLeft="1" topLeftCell="A19" zoomScaleNormal="100" workbookViewId="0">
      <selection activeCell="N2" sqref="N2"/>
    </sheetView>
  </sheetViews>
  <sheetFormatPr defaultColWidth="9" defaultRowHeight="14.25"/>
  <cols>
    <col min="1" max="1" width="12" style="182" customWidth="1"/>
    <col min="2" max="2" width="20.375" style="182" customWidth="1"/>
    <col min="3" max="3" width="12.25" style="182" bestFit="1" customWidth="1"/>
    <col min="4" max="4" width="10.125" style="182" bestFit="1" customWidth="1"/>
    <col min="5" max="5" width="11.25" style="184" customWidth="1"/>
    <col min="6" max="6" width="12.125" style="186" bestFit="1" customWidth="1"/>
    <col min="7" max="7" width="5" style="185" customWidth="1"/>
    <col min="8" max="8" width="21" style="185" customWidth="1"/>
    <col min="9" max="9" width="13.25" style="184" customWidth="1"/>
    <col min="10" max="10" width="11.25" style="182" customWidth="1"/>
    <col min="11" max="11" width="9.75" style="184" bestFit="1" customWidth="1"/>
    <col min="12" max="12" width="14.75" style="183" customWidth="1"/>
    <col min="13" max="14" width="9" style="182"/>
    <col min="15" max="15" width="10" style="182" bestFit="1" customWidth="1"/>
    <col min="16" max="16384" width="9" style="182"/>
  </cols>
  <sheetData>
    <row r="1" spans="2:18" ht="40.5" customHeight="1">
      <c r="B1" s="264"/>
      <c r="C1" s="264"/>
      <c r="D1" s="264"/>
      <c r="E1" s="234"/>
      <c r="F1" s="266"/>
      <c r="G1" s="187"/>
      <c r="H1" s="187"/>
      <c r="I1" s="234"/>
      <c r="J1" s="264"/>
      <c r="K1" s="234"/>
      <c r="L1" s="263"/>
    </row>
    <row r="2" spans="2:18">
      <c r="B2" s="264"/>
      <c r="C2" s="264"/>
      <c r="D2" s="264"/>
      <c r="E2" s="234"/>
      <c r="F2" s="265"/>
      <c r="G2" s="187"/>
      <c r="H2" s="187"/>
      <c r="I2" s="234"/>
      <c r="J2" s="264"/>
      <c r="K2" s="234"/>
      <c r="L2" s="263"/>
    </row>
    <row r="3" spans="2:18" ht="10.5" customHeight="1">
      <c r="B3" s="264"/>
      <c r="C3" s="264"/>
      <c r="D3" s="264"/>
      <c r="E3" s="234"/>
      <c r="F3" s="265"/>
      <c r="G3" s="187"/>
      <c r="H3" s="187"/>
      <c r="I3" s="234"/>
      <c r="J3" s="264"/>
      <c r="K3" s="234"/>
      <c r="L3" s="263"/>
    </row>
    <row r="4" spans="2:18" ht="15" customHeight="1">
      <c r="B4" s="344" t="s">
        <v>0</v>
      </c>
      <c r="C4" s="345"/>
      <c r="D4" s="345"/>
      <c r="E4" s="345"/>
      <c r="F4" s="346"/>
      <c r="G4" s="187"/>
      <c r="H4" s="347" t="s">
        <v>1</v>
      </c>
      <c r="I4" s="348"/>
      <c r="J4" s="348"/>
      <c r="K4" s="348"/>
      <c r="L4" s="349"/>
    </row>
    <row r="5" spans="2:18" ht="18" customHeight="1">
      <c r="B5" s="199" t="s">
        <v>2</v>
      </c>
      <c r="C5" s="199">
        <v>2025</v>
      </c>
      <c r="D5" s="199">
        <v>2026</v>
      </c>
      <c r="E5" s="198" t="s">
        <v>3</v>
      </c>
      <c r="F5" s="197" t="s">
        <v>4</v>
      </c>
      <c r="G5" s="187"/>
      <c r="H5" s="262" t="s">
        <v>2</v>
      </c>
      <c r="I5" s="261">
        <v>2025</v>
      </c>
      <c r="J5" s="262">
        <v>2026</v>
      </c>
      <c r="K5" s="261" t="s">
        <v>3</v>
      </c>
      <c r="L5" s="260" t="s">
        <v>4</v>
      </c>
    </row>
    <row r="6" spans="2:18" ht="15">
      <c r="B6" s="192" t="s">
        <v>5</v>
      </c>
      <c r="C6" s="190">
        <v>85382</v>
      </c>
      <c r="D6" s="190">
        <v>29252</v>
      </c>
      <c r="E6" s="189">
        <f>SUM(D6-C6)/C6</f>
        <v>-0.65739851490946566</v>
      </c>
      <c r="F6" s="188">
        <f t="shared" ref="F6:F11" si="0">SUM(D6-C6)</f>
        <v>-56130</v>
      </c>
      <c r="G6" s="187"/>
      <c r="H6" s="259" t="s">
        <v>6</v>
      </c>
      <c r="I6" s="258">
        <v>128162.11</v>
      </c>
      <c r="J6" s="257">
        <v>131150.45000000001</v>
      </c>
      <c r="K6" s="246">
        <f>SUM(J6-I6)/I6</f>
        <v>2.3316875791136796E-2</v>
      </c>
      <c r="L6" s="256">
        <f t="shared" ref="L6:L17" si="1">SUM(J6-I6)</f>
        <v>2988.3400000000111</v>
      </c>
    </row>
    <row r="7" spans="2:18" ht="15">
      <c r="B7" s="255" t="s">
        <v>7</v>
      </c>
      <c r="C7" s="191">
        <v>0</v>
      </c>
      <c r="D7" s="191">
        <v>63089</v>
      </c>
      <c r="E7" s="189">
        <v>1</v>
      </c>
      <c r="F7" s="235">
        <f t="shared" si="0"/>
        <v>63089</v>
      </c>
      <c r="G7" s="187"/>
      <c r="H7" s="255" t="s">
        <v>8</v>
      </c>
      <c r="I7" s="191">
        <v>65151.463000000003</v>
      </c>
      <c r="J7" s="191">
        <v>51363.957999999999</v>
      </c>
      <c r="K7" s="246">
        <f t="shared" ref="K7:K11" si="2">SUM(J7-I7)/I7</f>
        <v>-0.21162233916374223</v>
      </c>
      <c r="L7" s="235">
        <f t="shared" si="1"/>
        <v>-13787.505000000005</v>
      </c>
    </row>
    <row r="8" spans="2:18" ht="15">
      <c r="B8" s="255" t="s">
        <v>9</v>
      </c>
      <c r="C8" s="191">
        <v>5052</v>
      </c>
      <c r="D8" s="191">
        <v>128284</v>
      </c>
      <c r="E8" s="189">
        <f t="shared" ref="E7:E10" si="3">SUM(D8-C8)/C8</f>
        <v>24.392715756136184</v>
      </c>
      <c r="F8" s="235">
        <f t="shared" si="0"/>
        <v>123232</v>
      </c>
      <c r="G8" s="187"/>
      <c r="H8" s="192" t="s">
        <v>10</v>
      </c>
      <c r="I8" s="191">
        <v>40050.046000000002</v>
      </c>
      <c r="J8" s="190">
        <v>134462.33100000001</v>
      </c>
      <c r="K8" s="246">
        <f t="shared" si="2"/>
        <v>2.3573577168925097</v>
      </c>
      <c r="L8" s="188">
        <f t="shared" si="1"/>
        <v>94412.285000000003</v>
      </c>
    </row>
    <row r="9" spans="2:18" ht="15">
      <c r="B9" s="192" t="s">
        <v>11</v>
      </c>
      <c r="C9" s="190">
        <v>5041</v>
      </c>
      <c r="D9" s="190">
        <v>53033</v>
      </c>
      <c r="E9" s="189">
        <f t="shared" si="3"/>
        <v>9.520333267208887</v>
      </c>
      <c r="F9" s="188">
        <f t="shared" si="0"/>
        <v>47992</v>
      </c>
      <c r="G9" s="187"/>
      <c r="H9" s="192" t="s">
        <v>12</v>
      </c>
      <c r="I9" s="191">
        <v>80050.581999999995</v>
      </c>
      <c r="J9" s="190">
        <v>76028.553</v>
      </c>
      <c r="K9" s="246">
        <f t="shared" si="2"/>
        <v>-5.024359473114131E-2</v>
      </c>
      <c r="L9" s="188">
        <f t="shared" si="1"/>
        <v>-4022.028999999995</v>
      </c>
      <c r="O9" s="216"/>
    </row>
    <row r="10" spans="2:18" ht="15">
      <c r="B10" s="192" t="s">
        <v>13</v>
      </c>
      <c r="C10" s="190">
        <v>54191</v>
      </c>
      <c r="D10" s="190">
        <v>53163</v>
      </c>
      <c r="E10" s="189">
        <f t="shared" si="3"/>
        <v>-1.8969939657876769E-2</v>
      </c>
      <c r="F10" s="188">
        <f t="shared" si="0"/>
        <v>-1028</v>
      </c>
      <c r="G10" s="187"/>
      <c r="H10" s="192" t="s">
        <v>14</v>
      </c>
      <c r="I10" s="191">
        <v>0</v>
      </c>
      <c r="J10" s="190">
        <v>4156.33</v>
      </c>
      <c r="K10" s="246">
        <v>1</v>
      </c>
      <c r="L10" s="188">
        <f t="shared" si="1"/>
        <v>4156.33</v>
      </c>
      <c r="O10" s="217"/>
      <c r="P10" s="216"/>
      <c r="Q10" s="216"/>
      <c r="R10" s="216"/>
    </row>
    <row r="11" spans="2:18" ht="15">
      <c r="B11" s="254" t="s">
        <v>15</v>
      </c>
      <c r="C11" s="253">
        <f>SUM(C6:C10)</f>
        <v>149666</v>
      </c>
      <c r="D11" s="253">
        <f>SUM(D6:D10)</f>
        <v>326821</v>
      </c>
      <c r="E11" s="252">
        <f>SUM(D11-C11)/C11</f>
        <v>1.1836689695722475</v>
      </c>
      <c r="F11" s="251">
        <f t="shared" si="0"/>
        <v>177155</v>
      </c>
      <c r="G11" s="187"/>
      <c r="H11" s="192" t="s">
        <v>16</v>
      </c>
      <c r="I11" s="191">
        <v>5074.53</v>
      </c>
      <c r="J11" s="190">
        <v>0</v>
      </c>
      <c r="K11" s="246">
        <f t="shared" si="2"/>
        <v>-1</v>
      </c>
      <c r="L11" s="188">
        <f t="shared" si="1"/>
        <v>-5074.53</v>
      </c>
      <c r="O11" s="217"/>
      <c r="P11" s="217"/>
      <c r="Q11" s="216"/>
      <c r="R11" s="216"/>
    </row>
    <row r="12" spans="2:18" ht="15">
      <c r="B12" s="250"/>
      <c r="C12" s="249"/>
      <c r="D12" s="249"/>
      <c r="E12" s="248"/>
      <c r="F12" s="247"/>
      <c r="G12" s="187"/>
      <c r="H12" s="192" t="s">
        <v>89</v>
      </c>
      <c r="I12" s="191">
        <v>0</v>
      </c>
      <c r="J12" s="190">
        <v>0</v>
      </c>
      <c r="K12" s="246">
        <v>0</v>
      </c>
      <c r="L12" s="188">
        <f t="shared" si="1"/>
        <v>0</v>
      </c>
      <c r="O12" s="216"/>
      <c r="P12" s="216"/>
      <c r="Q12" s="216"/>
      <c r="R12" s="216"/>
    </row>
    <row r="13" spans="2:18" ht="15">
      <c r="G13" s="187"/>
      <c r="H13" s="192" t="s">
        <v>17</v>
      </c>
      <c r="I13" s="191">
        <v>0</v>
      </c>
      <c r="J13" s="190">
        <v>0</v>
      </c>
      <c r="K13" s="246">
        <v>0</v>
      </c>
      <c r="L13" s="188">
        <f t="shared" si="1"/>
        <v>0</v>
      </c>
      <c r="O13" s="217"/>
      <c r="P13" s="216"/>
      <c r="Q13" s="216"/>
      <c r="R13" s="216"/>
    </row>
    <row r="14" spans="2:18" ht="15">
      <c r="B14" s="344" t="s">
        <v>18</v>
      </c>
      <c r="C14" s="345"/>
      <c r="D14" s="345"/>
      <c r="E14" s="345"/>
      <c r="F14" s="346"/>
      <c r="G14" s="187"/>
      <c r="H14" s="192" t="s">
        <v>19</v>
      </c>
      <c r="I14" s="191">
        <v>0</v>
      </c>
      <c r="J14" s="190">
        <v>1997.768</v>
      </c>
      <c r="K14" s="246">
        <v>1</v>
      </c>
      <c r="L14" s="188">
        <f t="shared" si="1"/>
        <v>1997.768</v>
      </c>
      <c r="N14" s="211"/>
      <c r="O14" s="216"/>
      <c r="P14" s="216"/>
      <c r="Q14" s="216"/>
      <c r="R14" s="216"/>
    </row>
    <row r="15" spans="2:18" ht="15">
      <c r="B15" s="199" t="s">
        <v>2</v>
      </c>
      <c r="C15" s="199">
        <v>2025</v>
      </c>
      <c r="D15" s="199">
        <v>2026</v>
      </c>
      <c r="E15" s="198" t="s">
        <v>3</v>
      </c>
      <c r="F15" s="197" t="s">
        <v>4</v>
      </c>
      <c r="G15" s="187"/>
      <c r="H15" s="192" t="s">
        <v>20</v>
      </c>
      <c r="I15" s="191">
        <v>0</v>
      </c>
      <c r="J15" s="190">
        <v>0</v>
      </c>
      <c r="K15" s="246">
        <v>0</v>
      </c>
      <c r="L15" s="188">
        <f t="shared" si="1"/>
        <v>0</v>
      </c>
      <c r="N15" s="211"/>
      <c r="O15" s="217"/>
      <c r="P15" s="216"/>
      <c r="Q15" s="216"/>
      <c r="R15" s="216"/>
    </row>
    <row r="16" spans="2:18" ht="15">
      <c r="B16" s="192" t="s">
        <v>21</v>
      </c>
      <c r="C16" s="190">
        <v>51310</v>
      </c>
      <c r="D16" s="190">
        <v>49834</v>
      </c>
      <c r="E16" s="189">
        <f>SUM(D16-C16)/C16</f>
        <v>-2.8766322354316896E-2</v>
      </c>
      <c r="F16" s="188">
        <f t="shared" ref="F16:F28" si="4">SUM(D16-C16)</f>
        <v>-1476</v>
      </c>
      <c r="G16" s="187"/>
      <c r="H16" s="192" t="s">
        <v>99</v>
      </c>
      <c r="I16" s="191">
        <v>0</v>
      </c>
      <c r="J16" s="190">
        <v>0</v>
      </c>
      <c r="K16" s="246">
        <v>0</v>
      </c>
      <c r="L16" s="188">
        <f t="shared" si="1"/>
        <v>0</v>
      </c>
      <c r="N16" s="211"/>
      <c r="O16" s="217"/>
      <c r="P16" s="216"/>
      <c r="Q16" s="216"/>
      <c r="R16" s="216"/>
    </row>
    <row r="17" spans="2:18" ht="15.75">
      <c r="B17" s="192" t="s">
        <v>22</v>
      </c>
      <c r="C17" s="190">
        <v>7920</v>
      </c>
      <c r="D17" s="190">
        <v>3189</v>
      </c>
      <c r="E17" s="189">
        <f t="shared" ref="E17:E27" si="5">SUM(D17-C17)/C17</f>
        <v>-0.5973484848484848</v>
      </c>
      <c r="F17" s="188">
        <f t="shared" si="4"/>
        <v>-4731</v>
      </c>
      <c r="G17" s="187"/>
      <c r="H17" s="245" t="s">
        <v>23</v>
      </c>
      <c r="I17" s="244">
        <f>SUM(I6:I16)</f>
        <v>318488.73100000003</v>
      </c>
      <c r="J17" s="244">
        <f>SUM(J6:J16)</f>
        <v>399159.39</v>
      </c>
      <c r="K17" s="243">
        <f>SUM(J17-I17)/I17</f>
        <v>0.25329203562935476</v>
      </c>
      <c r="L17" s="242">
        <f t="shared" si="1"/>
        <v>80670.658999999985</v>
      </c>
      <c r="N17" s="217"/>
      <c r="O17" s="216"/>
      <c r="P17" s="216"/>
      <c r="Q17" s="216"/>
      <c r="R17" s="216"/>
    </row>
    <row r="18" spans="2:18" ht="15">
      <c r="B18" s="192" t="s">
        <v>24</v>
      </c>
      <c r="C18" s="190">
        <v>12448</v>
      </c>
      <c r="D18" s="190">
        <v>7868</v>
      </c>
      <c r="E18" s="189">
        <f t="shared" si="5"/>
        <v>-0.36793059125964012</v>
      </c>
      <c r="F18" s="188">
        <f t="shared" si="4"/>
        <v>-4580</v>
      </c>
      <c r="G18" s="187"/>
      <c r="N18" s="211"/>
      <c r="O18" s="217"/>
      <c r="P18" s="217"/>
      <c r="Q18" s="216"/>
      <c r="R18" s="216"/>
    </row>
    <row r="19" spans="2:18" ht="15">
      <c r="B19" s="192" t="s">
        <v>25</v>
      </c>
      <c r="C19" s="190">
        <v>13025</v>
      </c>
      <c r="D19" s="190">
        <v>0</v>
      </c>
      <c r="E19" s="189">
        <f t="shared" si="5"/>
        <v>-1</v>
      </c>
      <c r="F19" s="188">
        <f t="shared" si="4"/>
        <v>-13025</v>
      </c>
      <c r="G19" s="187"/>
      <c r="H19" s="350" t="s">
        <v>26</v>
      </c>
      <c r="I19" s="351"/>
      <c r="J19" s="351"/>
      <c r="K19" s="351"/>
      <c r="L19" s="352"/>
      <c r="N19" s="211"/>
      <c r="O19" s="217"/>
      <c r="P19" s="216"/>
      <c r="Q19" s="216"/>
      <c r="R19" s="216"/>
    </row>
    <row r="20" spans="2:18" ht="15">
      <c r="B20" s="192" t="s">
        <v>94</v>
      </c>
      <c r="C20" s="190">
        <v>0</v>
      </c>
      <c r="D20" s="190">
        <v>0</v>
      </c>
      <c r="E20" s="189">
        <v>0</v>
      </c>
      <c r="F20" s="188">
        <f t="shared" si="4"/>
        <v>0</v>
      </c>
      <c r="G20" s="187"/>
      <c r="H20" s="241" t="s">
        <v>2</v>
      </c>
      <c r="I20" s="241">
        <v>2025</v>
      </c>
      <c r="J20" s="241">
        <v>2026</v>
      </c>
      <c r="K20" s="240" t="s">
        <v>3</v>
      </c>
      <c r="L20" s="239" t="s">
        <v>4</v>
      </c>
      <c r="O20" s="217"/>
      <c r="P20" s="216"/>
      <c r="Q20" s="216"/>
      <c r="R20" s="216"/>
    </row>
    <row r="21" spans="2:18" ht="15">
      <c r="B21" s="192" t="s">
        <v>27</v>
      </c>
      <c r="C21" s="190">
        <v>3877</v>
      </c>
      <c r="D21" s="190">
        <v>4027</v>
      </c>
      <c r="E21" s="189">
        <f t="shared" si="5"/>
        <v>3.8689708537529018E-2</v>
      </c>
      <c r="F21" s="188">
        <f t="shared" si="4"/>
        <v>150</v>
      </c>
      <c r="G21" s="187"/>
      <c r="H21" s="218" t="s">
        <v>29</v>
      </c>
      <c r="I21" s="190">
        <v>24169</v>
      </c>
      <c r="J21" s="190">
        <v>23339</v>
      </c>
      <c r="K21" s="189">
        <f>SUM(J21-I21)/I21</f>
        <v>-3.4341511854027888E-2</v>
      </c>
      <c r="L21" s="188">
        <f>SUM(J21-I21)</f>
        <v>-830</v>
      </c>
      <c r="N21" s="211"/>
      <c r="O21" s="217"/>
      <c r="P21" s="216"/>
      <c r="Q21" s="216"/>
      <c r="R21" s="216"/>
    </row>
    <row r="22" spans="2:18" ht="15">
      <c r="B22" s="192" t="s">
        <v>28</v>
      </c>
      <c r="C22" s="190">
        <v>127</v>
      </c>
      <c r="D22" s="190">
        <v>2545</v>
      </c>
      <c r="E22" s="189">
        <f t="shared" si="5"/>
        <v>19.039370078740159</v>
      </c>
      <c r="F22" s="188">
        <f t="shared" si="4"/>
        <v>2418</v>
      </c>
      <c r="G22" s="187"/>
      <c r="H22" s="236" t="s">
        <v>31</v>
      </c>
      <c r="I22" s="238">
        <v>344</v>
      </c>
      <c r="J22" s="191">
        <v>572</v>
      </c>
      <c r="K22" s="189">
        <f>SUM(J22-I22)/I22</f>
        <v>0.66279069767441856</v>
      </c>
      <c r="L22" s="235">
        <f>SUM(J22-I22)</f>
        <v>228</v>
      </c>
      <c r="O22" s="237"/>
      <c r="P22" s="216"/>
      <c r="Q22" s="216"/>
      <c r="R22" s="216"/>
    </row>
    <row r="23" spans="2:18" ht="15">
      <c r="B23" s="192" t="s">
        <v>30</v>
      </c>
      <c r="C23" s="190">
        <v>0</v>
      </c>
      <c r="D23" s="190">
        <v>0</v>
      </c>
      <c r="E23" s="189">
        <v>1</v>
      </c>
      <c r="F23" s="188">
        <f t="shared" si="4"/>
        <v>0</v>
      </c>
      <c r="G23" s="187"/>
      <c r="H23" s="236" t="s">
        <v>60</v>
      </c>
      <c r="I23" s="191">
        <v>7398</v>
      </c>
      <c r="J23" s="191">
        <v>6966</v>
      </c>
      <c r="K23" s="189">
        <f>SUM(J23-I23)/I23</f>
        <v>-5.8394160583941604E-2</v>
      </c>
      <c r="L23" s="235">
        <f>SUM(J23-I23)</f>
        <v>-432</v>
      </c>
      <c r="N23" s="211"/>
      <c r="O23" s="217"/>
      <c r="P23" s="217"/>
      <c r="Q23" s="216"/>
      <c r="R23" s="216"/>
    </row>
    <row r="24" spans="2:18" s="231" customFormat="1" ht="15">
      <c r="B24" s="192" t="s">
        <v>32</v>
      </c>
      <c r="C24" s="190">
        <v>162</v>
      </c>
      <c r="D24" s="190">
        <v>346</v>
      </c>
      <c r="E24" s="189">
        <f t="shared" si="5"/>
        <v>1.1358024691358024</v>
      </c>
      <c r="F24" s="188">
        <f t="shared" si="4"/>
        <v>184</v>
      </c>
      <c r="G24" s="234"/>
      <c r="H24" s="218" t="s">
        <v>34</v>
      </c>
      <c r="I24" s="190">
        <v>100881.295</v>
      </c>
      <c r="J24" s="190">
        <v>107457.486</v>
      </c>
      <c r="K24" s="189">
        <f>SUM(J24-I24)/I24</f>
        <v>6.5187416557251826E-2</v>
      </c>
      <c r="L24" s="188">
        <f>SUM(J24-I24)</f>
        <v>6576.1910000000062</v>
      </c>
      <c r="O24" s="233"/>
      <c r="P24" s="232"/>
      <c r="Q24" s="232"/>
      <c r="R24" s="232"/>
    </row>
    <row r="25" spans="2:18" ht="15">
      <c r="B25" s="192" t="s">
        <v>33</v>
      </c>
      <c r="C25" s="190">
        <v>0</v>
      </c>
      <c r="D25" s="190">
        <v>0</v>
      </c>
      <c r="E25" s="189">
        <v>0</v>
      </c>
      <c r="F25" s="188">
        <f t="shared" si="4"/>
        <v>0</v>
      </c>
      <c r="G25" s="187"/>
      <c r="H25" s="230" t="s">
        <v>36</v>
      </c>
      <c r="I25" s="229">
        <f>SUM(I24:I24)</f>
        <v>100881.295</v>
      </c>
      <c r="J25" s="229">
        <f>SUM(J24:J24)</f>
        <v>107457.486</v>
      </c>
      <c r="K25" s="228">
        <f>SUM(J25-I25)/I25</f>
        <v>6.5187416557251826E-2</v>
      </c>
      <c r="L25" s="227">
        <f>SUM(J25-I25)</f>
        <v>6576.1910000000062</v>
      </c>
      <c r="N25" s="211"/>
      <c r="O25" s="217"/>
      <c r="P25" s="216"/>
      <c r="Q25" s="216"/>
      <c r="R25" s="216"/>
    </row>
    <row r="26" spans="2:18" ht="15">
      <c r="B26" s="192" t="s">
        <v>35</v>
      </c>
      <c r="C26" s="190">
        <v>188</v>
      </c>
      <c r="D26" s="190">
        <v>18</v>
      </c>
      <c r="E26" s="189">
        <f t="shared" si="5"/>
        <v>-0.9042553191489362</v>
      </c>
      <c r="F26" s="188">
        <f t="shared" si="4"/>
        <v>-170</v>
      </c>
      <c r="G26" s="187"/>
      <c r="O26" s="217"/>
      <c r="P26" s="216"/>
      <c r="Q26" s="216"/>
      <c r="R26" s="216"/>
    </row>
    <row r="27" spans="2:18" ht="15">
      <c r="B27" s="192" t="s">
        <v>37</v>
      </c>
      <c r="C27" s="190">
        <v>255</v>
      </c>
      <c r="D27" s="190">
        <v>10042</v>
      </c>
      <c r="E27" s="189">
        <f t="shared" si="5"/>
        <v>38.380392156862747</v>
      </c>
      <c r="F27" s="188">
        <f t="shared" si="4"/>
        <v>9787</v>
      </c>
      <c r="G27" s="187"/>
      <c r="H27" s="353" t="s">
        <v>39</v>
      </c>
      <c r="I27" s="353"/>
      <c r="J27" s="353"/>
      <c r="K27" s="353"/>
      <c r="L27" s="353"/>
      <c r="O27" s="226"/>
      <c r="P27" s="216"/>
      <c r="Q27" s="216"/>
      <c r="R27" s="216"/>
    </row>
    <row r="28" spans="2:18" ht="15">
      <c r="B28" s="225" t="s">
        <v>38</v>
      </c>
      <c r="C28" s="224">
        <f>SUM(C16:C27)</f>
        <v>89312</v>
      </c>
      <c r="D28" s="224">
        <f>SUM(D16:D27)</f>
        <v>77869</v>
      </c>
      <c r="E28" s="223">
        <f>SUM(D28-C28)/C28</f>
        <v>-0.12812388032963096</v>
      </c>
      <c r="F28" s="222">
        <f t="shared" si="4"/>
        <v>-11443</v>
      </c>
      <c r="G28" s="187"/>
      <c r="H28" s="221" t="s">
        <v>2</v>
      </c>
      <c r="I28" s="221">
        <v>2025</v>
      </c>
      <c r="J28" s="221">
        <v>2026</v>
      </c>
      <c r="K28" s="220" t="s">
        <v>3</v>
      </c>
      <c r="L28" s="219" t="s">
        <v>4</v>
      </c>
      <c r="N28" s="211"/>
      <c r="O28" s="217"/>
      <c r="P28" s="216"/>
      <c r="Q28" s="216"/>
      <c r="R28" s="216"/>
    </row>
    <row r="29" spans="2:18" ht="15">
      <c r="G29" s="187"/>
      <c r="H29" s="218" t="s">
        <v>41</v>
      </c>
      <c r="I29" s="190">
        <v>6258</v>
      </c>
      <c r="J29" s="190">
        <v>6168</v>
      </c>
      <c r="K29" s="189">
        <f>SUM(J29-I29)/I29</f>
        <v>-1.4381591562799617E-2</v>
      </c>
      <c r="L29" s="188">
        <f>SUM(J29-I29)</f>
        <v>-90</v>
      </c>
      <c r="N29" s="215"/>
      <c r="O29" s="217"/>
      <c r="P29" s="216"/>
      <c r="Q29" s="216"/>
      <c r="R29" s="216"/>
    </row>
    <row r="30" spans="2:18" ht="15">
      <c r="B30" s="344" t="s">
        <v>40</v>
      </c>
      <c r="C30" s="345"/>
      <c r="D30" s="345"/>
      <c r="E30" s="345"/>
      <c r="F30" s="346"/>
      <c r="G30" s="187"/>
      <c r="N30" s="211"/>
      <c r="O30" s="215"/>
    </row>
    <row r="31" spans="2:18" ht="15">
      <c r="B31" s="199" t="s">
        <v>2</v>
      </c>
      <c r="C31" s="199">
        <v>2025</v>
      </c>
      <c r="D31" s="199">
        <v>2026</v>
      </c>
      <c r="E31" s="198" t="s">
        <v>3</v>
      </c>
      <c r="F31" s="197" t="s">
        <v>4</v>
      </c>
      <c r="G31" s="187"/>
      <c r="H31" s="341" t="s">
        <v>43</v>
      </c>
      <c r="I31" s="342"/>
      <c r="J31" s="342"/>
      <c r="K31" s="342"/>
      <c r="L31" s="343"/>
      <c r="O31" s="211"/>
    </row>
    <row r="32" spans="2:18" ht="15">
      <c r="B32" s="192" t="s">
        <v>42</v>
      </c>
      <c r="C32" s="214">
        <f>SUM(C11)</f>
        <v>149666</v>
      </c>
      <c r="D32" s="214">
        <f>SUM(D11)</f>
        <v>326821</v>
      </c>
      <c r="E32" s="189">
        <f>SUM(D32-C32)/C32</f>
        <v>1.1836689695722475</v>
      </c>
      <c r="F32" s="188">
        <f>SUM(D32-C32)</f>
        <v>177155</v>
      </c>
      <c r="G32" s="187"/>
      <c r="H32" s="213" t="s">
        <v>2</v>
      </c>
      <c r="I32" s="213">
        <v>2025</v>
      </c>
      <c r="J32" s="213">
        <v>2026</v>
      </c>
      <c r="K32" s="213" t="s">
        <v>3</v>
      </c>
      <c r="L32" s="212" t="s">
        <v>4</v>
      </c>
      <c r="N32" s="211"/>
    </row>
    <row r="33" spans="2:12" ht="15.75">
      <c r="B33" s="192" t="s">
        <v>44</v>
      </c>
      <c r="C33" s="191">
        <f>SUM(C28)</f>
        <v>89312</v>
      </c>
      <c r="D33" s="191">
        <f>SUM(D28)</f>
        <v>77869</v>
      </c>
      <c r="E33" s="189">
        <f>SUM(D33-C33)/C33</f>
        <v>-0.12812388032963096</v>
      </c>
      <c r="F33" s="188">
        <f>SUM(D33-C33)</f>
        <v>-11443</v>
      </c>
      <c r="G33" s="187"/>
      <c r="H33" s="210" t="s">
        <v>46</v>
      </c>
      <c r="I33" s="202">
        <f>SUM(I34:I36)</f>
        <v>666758.02600000007</v>
      </c>
      <c r="J33" s="202">
        <f>SUM(J36+J35+J34)</f>
        <v>920475.87600000005</v>
      </c>
      <c r="K33" s="209">
        <f t="shared" ref="K33:K40" si="6">SUM(J33-I33)/I33</f>
        <v>0.38052462828546429</v>
      </c>
      <c r="L33" s="208">
        <f t="shared" ref="L33:L40" si="7">SUM(J33-I33)</f>
        <v>253717.84999999998</v>
      </c>
    </row>
    <row r="34" spans="2:12" ht="15.75">
      <c r="B34" s="192" t="s">
        <v>45</v>
      </c>
      <c r="C34" s="191">
        <v>8410</v>
      </c>
      <c r="D34" s="191">
        <v>9169</v>
      </c>
      <c r="E34" s="189">
        <f>SUM(D34-C34)/C34</f>
        <v>9.0249702734839482E-2</v>
      </c>
      <c r="F34" s="188">
        <f>SUM(D34-C34)</f>
        <v>759</v>
      </c>
      <c r="G34" s="187"/>
      <c r="H34" s="203" t="s">
        <v>48</v>
      </c>
      <c r="I34" s="202">
        <f>SUM(C35)</f>
        <v>247388</v>
      </c>
      <c r="J34" s="202">
        <f>SUM(D35)</f>
        <v>413859</v>
      </c>
      <c r="K34" s="201">
        <f t="shared" si="6"/>
        <v>0.67291461186476309</v>
      </c>
      <c r="L34" s="200">
        <f t="shared" si="7"/>
        <v>166471</v>
      </c>
    </row>
    <row r="35" spans="2:12" ht="15.75">
      <c r="B35" s="207" t="s">
        <v>47</v>
      </c>
      <c r="C35" s="206">
        <f>SUM(C32:C34)</f>
        <v>247388</v>
      </c>
      <c r="D35" s="206">
        <f>SUM(D32:D34)</f>
        <v>413859</v>
      </c>
      <c r="E35" s="205">
        <f>SUM(D35-C35)/C35</f>
        <v>0.67291461186476309</v>
      </c>
      <c r="F35" s="204">
        <f>SUM(D35-C35)</f>
        <v>166471</v>
      </c>
      <c r="G35" s="187"/>
      <c r="H35" s="203" t="s">
        <v>49</v>
      </c>
      <c r="I35" s="202">
        <f>SUM(I17)</f>
        <v>318488.73100000003</v>
      </c>
      <c r="J35" s="202">
        <f>SUM(J17)</f>
        <v>399159.39</v>
      </c>
      <c r="K35" s="201">
        <f t="shared" si="6"/>
        <v>0.25329203562935476</v>
      </c>
      <c r="L35" s="200">
        <f t="shared" si="7"/>
        <v>80670.658999999985</v>
      </c>
    </row>
    <row r="36" spans="2:12" ht="15.75">
      <c r="G36" s="187"/>
      <c r="H36" s="203" t="s">
        <v>51</v>
      </c>
      <c r="I36" s="202">
        <f>SUM(I25)</f>
        <v>100881.295</v>
      </c>
      <c r="J36" s="202">
        <f>SUM(J25)</f>
        <v>107457.486</v>
      </c>
      <c r="K36" s="201">
        <f t="shared" si="6"/>
        <v>6.5187416557251826E-2</v>
      </c>
      <c r="L36" s="200">
        <f t="shared" si="7"/>
        <v>6576.1910000000062</v>
      </c>
    </row>
    <row r="37" spans="2:12" ht="15">
      <c r="B37" s="344" t="s">
        <v>50</v>
      </c>
      <c r="C37" s="345"/>
      <c r="D37" s="345"/>
      <c r="E37" s="345"/>
      <c r="F37" s="346"/>
      <c r="G37" s="187"/>
      <c r="H37" s="196" t="s">
        <v>52</v>
      </c>
      <c r="I37" s="195">
        <v>30</v>
      </c>
      <c r="J37" s="195">
        <v>25</v>
      </c>
      <c r="K37" s="194">
        <f t="shared" si="6"/>
        <v>-0.16666666666666666</v>
      </c>
      <c r="L37" s="193">
        <f t="shared" si="7"/>
        <v>-5</v>
      </c>
    </row>
    <row r="38" spans="2:12" ht="17.25" customHeight="1">
      <c r="B38" s="199" t="s">
        <v>2</v>
      </c>
      <c r="C38" s="199">
        <v>2025</v>
      </c>
      <c r="D38" s="199">
        <v>2026</v>
      </c>
      <c r="E38" s="198" t="s">
        <v>3</v>
      </c>
      <c r="F38" s="197" t="s">
        <v>4</v>
      </c>
      <c r="G38" s="187"/>
      <c r="H38" s="196" t="s">
        <v>54</v>
      </c>
      <c r="I38" s="195">
        <v>12</v>
      </c>
      <c r="J38" s="195">
        <v>14</v>
      </c>
      <c r="K38" s="194">
        <f t="shared" si="6"/>
        <v>0.16666666666666666</v>
      </c>
      <c r="L38" s="193">
        <f t="shared" si="7"/>
        <v>2</v>
      </c>
    </row>
    <row r="39" spans="2:12" ht="15">
      <c r="B39" s="192" t="s">
        <v>53</v>
      </c>
      <c r="C39" s="191">
        <v>103644</v>
      </c>
      <c r="D39" s="190">
        <v>47815</v>
      </c>
      <c r="E39" s="189">
        <f>SUM(D39-C39)/C39</f>
        <v>-0.53866118636872373</v>
      </c>
      <c r="F39" s="188">
        <f>SUM(D39-C39)</f>
        <v>-55829</v>
      </c>
      <c r="G39" s="187"/>
      <c r="H39" s="196" t="s">
        <v>56</v>
      </c>
      <c r="I39" s="195">
        <v>98</v>
      </c>
      <c r="J39" s="195">
        <v>62</v>
      </c>
      <c r="K39" s="194">
        <f t="shared" si="6"/>
        <v>-0.36734693877551022</v>
      </c>
      <c r="L39" s="193">
        <f t="shared" si="7"/>
        <v>-36</v>
      </c>
    </row>
    <row r="40" spans="2:12" ht="15.75">
      <c r="B40" s="192" t="s">
        <v>55</v>
      </c>
      <c r="C40" s="191">
        <v>4426</v>
      </c>
      <c r="D40" s="190">
        <v>1537</v>
      </c>
      <c r="E40" s="189">
        <f>SUM(D40-C40)/C40</f>
        <v>-0.65273384545865343</v>
      </c>
      <c r="F40" s="188">
        <f>SUM(D40-C40)</f>
        <v>-2889</v>
      </c>
      <c r="G40" s="187"/>
      <c r="H40" s="386" t="s">
        <v>58</v>
      </c>
      <c r="I40" s="387">
        <f>SUM(I37:I39)</f>
        <v>140</v>
      </c>
      <c r="J40" s="387">
        <f>SUM(J37:J39)</f>
        <v>101</v>
      </c>
      <c r="K40" s="388">
        <f t="shared" si="6"/>
        <v>-0.27857142857142858</v>
      </c>
      <c r="L40" s="389">
        <f t="shared" si="7"/>
        <v>-39</v>
      </c>
    </row>
    <row r="41" spans="2:12" ht="15">
      <c r="B41" s="192" t="s">
        <v>57</v>
      </c>
      <c r="C41" s="191">
        <v>57</v>
      </c>
      <c r="D41" s="190">
        <v>0</v>
      </c>
      <c r="E41" s="189">
        <f>SUM(D41-C41)/C41</f>
        <v>-1</v>
      </c>
      <c r="F41" s="188">
        <f>SUM(D41-C41)</f>
        <v>-57</v>
      </c>
      <c r="G41" s="187"/>
    </row>
    <row r="42" spans="2:12">
      <c r="G42" s="187"/>
    </row>
  </sheetData>
  <mergeCells count="8">
    <mergeCell ref="H31:L31"/>
    <mergeCell ref="B37:F37"/>
    <mergeCell ref="B4:F4"/>
    <mergeCell ref="H4:L4"/>
    <mergeCell ref="B14:F14"/>
    <mergeCell ref="H19:L19"/>
    <mergeCell ref="H27:L27"/>
    <mergeCell ref="B30:F30"/>
  </mergeCells>
  <printOptions horizontalCentered="1"/>
  <pageMargins left="0.70866141732283472" right="0.70866141732283472" top="0.74803149606299213" bottom="0.94488188976377963" header="0.31496062992125984" footer="0.19685039370078741"/>
  <pageSetup paperSize="9" scale="74" fitToWidth="0" orientation="landscape" r:id="rId1"/>
  <headerFooter>
    <oddHeader xml:space="preserve">&amp;C&amp;20&amp;K08-021احصائية شهرية &amp;R&amp;"-,غامق"&amp;K08-021شركة العقبة لادارة وتشغيل الموانئ
قسم التميز وتطوير الاداء - شعبة توثيق البيانات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rightToLeft="1" tabSelected="1" zoomScaleNormal="100" zoomScaleSheetLayoutView="110" workbookViewId="0">
      <selection activeCell="M19" sqref="M19"/>
    </sheetView>
  </sheetViews>
  <sheetFormatPr defaultColWidth="9" defaultRowHeight="14.25"/>
  <cols>
    <col min="1" max="1" width="24.75" customWidth="1"/>
    <col min="2" max="2" width="12.875" customWidth="1"/>
    <col min="3" max="3" width="12.625" customWidth="1"/>
    <col min="4" max="4" width="13" customWidth="1"/>
    <col min="5" max="5" width="13.375" customWidth="1"/>
    <col min="6" max="6" width="14.25" customWidth="1"/>
  </cols>
  <sheetData>
    <row r="1" spans="1:13" ht="15">
      <c r="A1" s="379" t="s">
        <v>0</v>
      </c>
      <c r="B1" s="380"/>
      <c r="C1" s="380"/>
      <c r="D1" s="380"/>
      <c r="E1" s="380"/>
      <c r="F1" s="380"/>
      <c r="G1" s="381"/>
    </row>
    <row r="2" spans="1:13" ht="15">
      <c r="A2" s="121" t="s">
        <v>2</v>
      </c>
      <c r="B2" s="366" t="s">
        <v>97</v>
      </c>
      <c r="C2" s="367"/>
      <c r="D2" s="366" t="s">
        <v>96</v>
      </c>
      <c r="E2" s="367"/>
      <c r="F2" s="175" t="s">
        <v>3</v>
      </c>
      <c r="G2" s="122" t="s">
        <v>4</v>
      </c>
    </row>
    <row r="3" spans="1:13" ht="15">
      <c r="A3" s="121"/>
      <c r="B3" s="173" t="s">
        <v>90</v>
      </c>
      <c r="C3" s="174" t="s">
        <v>91</v>
      </c>
      <c r="D3" s="174" t="s">
        <v>90</v>
      </c>
      <c r="E3" s="121" t="s">
        <v>91</v>
      </c>
      <c r="F3" s="175"/>
      <c r="G3" s="122"/>
    </row>
    <row r="4" spans="1:13" ht="15">
      <c r="A4" s="1" t="s">
        <v>5</v>
      </c>
      <c r="B4" s="2">
        <v>29252</v>
      </c>
      <c r="C4" s="2">
        <v>0</v>
      </c>
      <c r="D4" s="2">
        <v>85382</v>
      </c>
      <c r="E4" s="2">
        <v>0</v>
      </c>
      <c r="F4" s="273">
        <f>(((C4+B4)/(E4+D4))-((1)))</f>
        <v>-0.65739851490946566</v>
      </c>
      <c r="G4" s="4">
        <f t="shared" ref="G4:G9" si="0">SUM(B4+C4)-(D4+E4)</f>
        <v>-56130</v>
      </c>
    </row>
    <row r="5" spans="1:13" ht="15">
      <c r="A5" s="5" t="s">
        <v>7</v>
      </c>
      <c r="B5" s="2">
        <v>63089</v>
      </c>
      <c r="C5" s="6">
        <v>0</v>
      </c>
      <c r="D5" s="6"/>
      <c r="E5" s="6">
        <v>0</v>
      </c>
      <c r="F5" s="273">
        <v>1</v>
      </c>
      <c r="G5" s="4">
        <f t="shared" si="0"/>
        <v>63089</v>
      </c>
      <c r="I5" s="125"/>
      <c r="J5" s="126"/>
    </row>
    <row r="6" spans="1:13" ht="15">
      <c r="A6" s="5" t="s">
        <v>9</v>
      </c>
      <c r="B6" s="2">
        <v>128284</v>
      </c>
      <c r="C6" s="6">
        <v>0</v>
      </c>
      <c r="D6" s="6">
        <v>5052</v>
      </c>
      <c r="E6" s="6">
        <v>0</v>
      </c>
      <c r="F6" s="273">
        <f t="shared" ref="F6:F9" si="1">(((C6+B6)/(E6+D6))-((1)))</f>
        <v>24.392715756136184</v>
      </c>
      <c r="G6" s="4">
        <f t="shared" si="0"/>
        <v>123232</v>
      </c>
      <c r="I6" s="127"/>
    </row>
    <row r="7" spans="1:13" ht="15">
      <c r="A7" s="1" t="s">
        <v>11</v>
      </c>
      <c r="B7" s="2">
        <v>53033</v>
      </c>
      <c r="C7" s="2">
        <v>0</v>
      </c>
      <c r="D7" s="2">
        <v>5041</v>
      </c>
      <c r="E7" s="2">
        <v>0</v>
      </c>
      <c r="F7" s="273">
        <f t="shared" si="1"/>
        <v>9.520333267208887</v>
      </c>
      <c r="G7" s="4">
        <f t="shared" si="0"/>
        <v>47992</v>
      </c>
      <c r="I7" s="127"/>
      <c r="K7" s="126"/>
    </row>
    <row r="8" spans="1:13" ht="15">
      <c r="A8" s="1" t="s">
        <v>13</v>
      </c>
      <c r="B8" s="2">
        <v>53163</v>
      </c>
      <c r="C8" s="2">
        <v>0</v>
      </c>
      <c r="D8" s="2">
        <v>54191</v>
      </c>
      <c r="E8" s="2">
        <v>0</v>
      </c>
      <c r="F8" s="273">
        <f t="shared" si="1"/>
        <v>-1.8969939657876744E-2</v>
      </c>
      <c r="G8" s="4">
        <f t="shared" si="0"/>
        <v>-1028</v>
      </c>
      <c r="I8" s="125"/>
      <c r="K8" s="280"/>
      <c r="M8" s="280"/>
    </row>
    <row r="9" spans="1:13" ht="15">
      <c r="A9" s="7" t="s">
        <v>47</v>
      </c>
      <c r="B9" s="8">
        <f>SUM(B4:B8)</f>
        <v>326821</v>
      </c>
      <c r="C9" s="8">
        <f>SUM(C4:C8)</f>
        <v>0</v>
      </c>
      <c r="D9" s="8">
        <f>SUM(D4:D8)</f>
        <v>149666</v>
      </c>
      <c r="E9" s="8">
        <f>SUM(E4:E8)</f>
        <v>0</v>
      </c>
      <c r="F9" s="273">
        <f t="shared" si="1"/>
        <v>1.1836689695722473</v>
      </c>
      <c r="G9" s="4">
        <f t="shared" si="0"/>
        <v>177155</v>
      </c>
      <c r="I9" s="125"/>
      <c r="K9" s="126"/>
      <c r="M9" s="126"/>
    </row>
    <row r="10" spans="1:13" ht="15">
      <c r="A10" s="10" t="s">
        <v>15</v>
      </c>
      <c r="B10" s="382">
        <f>SUM(B9+C9)</f>
        <v>326821</v>
      </c>
      <c r="C10" s="383"/>
      <c r="D10" s="382">
        <f>SUM(D9+E9)</f>
        <v>149666</v>
      </c>
      <c r="E10" s="383"/>
      <c r="F10" s="276">
        <f>(((C10+B10)/(E10+D10))-((1)))</f>
        <v>1.1836689695722473</v>
      </c>
      <c r="G10" s="12">
        <f>SUM(E10-B10)</f>
        <v>-326821</v>
      </c>
      <c r="I10" s="125"/>
      <c r="J10" s="127"/>
      <c r="K10" s="126"/>
    </row>
    <row r="11" spans="1:13">
      <c r="I11" s="125"/>
    </row>
    <row r="12" spans="1:13" ht="15">
      <c r="A12" s="366" t="s">
        <v>18</v>
      </c>
      <c r="B12" s="384"/>
      <c r="C12" s="384"/>
      <c r="D12" s="384"/>
      <c r="E12" s="384"/>
      <c r="F12" s="384"/>
      <c r="G12" s="367"/>
      <c r="I12" s="125"/>
      <c r="J12" s="125"/>
    </row>
    <row r="13" spans="1:13" ht="15">
      <c r="A13" s="121" t="s">
        <v>2</v>
      </c>
      <c r="B13" s="366" t="s">
        <v>97</v>
      </c>
      <c r="C13" s="367"/>
      <c r="D13" s="366" t="s">
        <v>96</v>
      </c>
      <c r="E13" s="367"/>
      <c r="F13" s="279" t="s">
        <v>3</v>
      </c>
      <c r="G13" s="122" t="s">
        <v>4</v>
      </c>
      <c r="I13" s="127"/>
      <c r="J13" s="125"/>
    </row>
    <row r="14" spans="1:13" ht="15">
      <c r="A14" s="121"/>
      <c r="B14" s="277" t="s">
        <v>90</v>
      </c>
      <c r="C14" s="278" t="s">
        <v>91</v>
      </c>
      <c r="D14" s="278" t="s">
        <v>90</v>
      </c>
      <c r="E14" s="121" t="s">
        <v>91</v>
      </c>
      <c r="F14" s="279"/>
      <c r="G14" s="122"/>
      <c r="I14" s="125"/>
      <c r="J14" s="125"/>
    </row>
    <row r="15" spans="1:13" ht="15">
      <c r="A15" s="1" t="s">
        <v>21</v>
      </c>
      <c r="B15" s="2">
        <v>49834</v>
      </c>
      <c r="C15" s="2">
        <v>0</v>
      </c>
      <c r="D15" s="2">
        <v>51310</v>
      </c>
      <c r="E15" s="2">
        <v>0</v>
      </c>
      <c r="F15" s="273">
        <f>(((C15+B15)/(E15+D15))-((1)))</f>
        <v>-2.8766322354316864E-2</v>
      </c>
      <c r="G15" s="4">
        <f t="shared" ref="G15:G27" si="2">SUM(B15+C15)-(D15+E15)</f>
        <v>-1476</v>
      </c>
      <c r="I15" s="125"/>
      <c r="J15" s="125"/>
    </row>
    <row r="16" spans="1:13" ht="15">
      <c r="A16" s="1" t="s">
        <v>22</v>
      </c>
      <c r="B16" s="2">
        <v>3189</v>
      </c>
      <c r="C16" s="2">
        <v>0</v>
      </c>
      <c r="D16" s="2">
        <v>7920</v>
      </c>
      <c r="E16" s="2">
        <v>0</v>
      </c>
      <c r="F16" s="273">
        <f t="shared" ref="F16:F26" si="3">(((C16+B16)/(E16+D16))-((1)))</f>
        <v>-0.59734848484848491</v>
      </c>
      <c r="G16" s="4">
        <f t="shared" si="2"/>
        <v>-4731</v>
      </c>
      <c r="J16" s="125"/>
    </row>
    <row r="17" spans="1:13" ht="15">
      <c r="A17" s="1" t="s">
        <v>24</v>
      </c>
      <c r="B17" s="2">
        <v>7868</v>
      </c>
      <c r="C17" s="2">
        <v>0</v>
      </c>
      <c r="D17" s="2">
        <v>12448</v>
      </c>
      <c r="E17" s="2">
        <v>0</v>
      </c>
      <c r="F17" s="273">
        <f t="shared" si="3"/>
        <v>-0.36793059125964012</v>
      </c>
      <c r="G17" s="4">
        <f t="shared" si="2"/>
        <v>-4580</v>
      </c>
      <c r="I17" s="125"/>
      <c r="J17" s="125"/>
    </row>
    <row r="18" spans="1:13" ht="15">
      <c r="A18" s="1" t="s">
        <v>25</v>
      </c>
      <c r="B18" s="2">
        <v>0</v>
      </c>
      <c r="C18" s="2">
        <v>0</v>
      </c>
      <c r="D18" s="2">
        <v>13025</v>
      </c>
      <c r="E18" s="2">
        <v>0</v>
      </c>
      <c r="F18" s="273">
        <f t="shared" si="3"/>
        <v>-1</v>
      </c>
      <c r="G18" s="4">
        <f t="shared" si="2"/>
        <v>-13025</v>
      </c>
      <c r="I18" s="125"/>
      <c r="J18" s="125"/>
      <c r="K18" s="125"/>
    </row>
    <row r="19" spans="1:13" ht="15">
      <c r="A19" s="1" t="s">
        <v>93</v>
      </c>
      <c r="B19" s="2">
        <v>0</v>
      </c>
      <c r="C19" s="2">
        <v>0</v>
      </c>
      <c r="D19" s="2">
        <v>0</v>
      </c>
      <c r="E19" s="2">
        <v>0</v>
      </c>
      <c r="F19" s="273">
        <v>0</v>
      </c>
      <c r="G19" s="4">
        <f t="shared" si="2"/>
        <v>0</v>
      </c>
      <c r="I19" s="127"/>
    </row>
    <row r="20" spans="1:13" ht="15">
      <c r="A20" s="1" t="s">
        <v>27</v>
      </c>
      <c r="B20" s="2">
        <v>4027</v>
      </c>
      <c r="C20" s="2">
        <v>0</v>
      </c>
      <c r="D20" s="2">
        <v>3877</v>
      </c>
      <c r="E20" s="2">
        <v>0</v>
      </c>
      <c r="F20" s="273">
        <f t="shared" si="3"/>
        <v>3.8689708537529066E-2</v>
      </c>
      <c r="G20" s="4">
        <f t="shared" si="2"/>
        <v>150</v>
      </c>
      <c r="J20" s="125"/>
      <c r="M20" s="125"/>
    </row>
    <row r="21" spans="1:13" ht="15">
      <c r="A21" s="1" t="s">
        <v>28</v>
      </c>
      <c r="B21" s="2">
        <v>2545</v>
      </c>
      <c r="C21" s="2">
        <v>0</v>
      </c>
      <c r="D21" s="2">
        <v>127</v>
      </c>
      <c r="E21" s="2">
        <v>0</v>
      </c>
      <c r="F21" s="273">
        <f t="shared" si="3"/>
        <v>19.039370078740159</v>
      </c>
      <c r="G21" s="4">
        <f t="shared" si="2"/>
        <v>2418</v>
      </c>
      <c r="I21" s="125"/>
    </row>
    <row r="22" spans="1:13" ht="15">
      <c r="A22" s="1" t="s">
        <v>30</v>
      </c>
      <c r="B22" s="2">
        <v>201</v>
      </c>
      <c r="C22" s="2">
        <v>0</v>
      </c>
      <c r="D22" s="2">
        <v>0</v>
      </c>
      <c r="E22" s="2">
        <v>0</v>
      </c>
      <c r="F22" s="273">
        <v>1</v>
      </c>
      <c r="G22" s="4">
        <f t="shared" si="2"/>
        <v>201</v>
      </c>
      <c r="J22" s="125"/>
      <c r="K22" s="125"/>
    </row>
    <row r="23" spans="1:13" ht="15">
      <c r="A23" s="1" t="s">
        <v>32</v>
      </c>
      <c r="B23" s="2">
        <v>143</v>
      </c>
      <c r="C23" s="2">
        <v>2</v>
      </c>
      <c r="D23" s="150">
        <v>58</v>
      </c>
      <c r="E23" s="2">
        <v>104</v>
      </c>
      <c r="F23" s="273">
        <f t="shared" si="3"/>
        <v>-0.10493827160493829</v>
      </c>
      <c r="G23" s="4">
        <f t="shared" si="2"/>
        <v>-17</v>
      </c>
    </row>
    <row r="24" spans="1:13" ht="15">
      <c r="A24" s="1" t="s">
        <v>33</v>
      </c>
      <c r="B24" s="2">
        <v>0</v>
      </c>
      <c r="C24" s="2">
        <v>0</v>
      </c>
      <c r="D24" s="2">
        <v>0</v>
      </c>
      <c r="E24" s="2">
        <v>0</v>
      </c>
      <c r="F24" s="273">
        <v>0</v>
      </c>
      <c r="G24" s="4">
        <f t="shared" si="2"/>
        <v>0</v>
      </c>
    </row>
    <row r="25" spans="1:13" ht="15">
      <c r="A25" s="1" t="s">
        <v>35</v>
      </c>
      <c r="B25" s="2">
        <v>18</v>
      </c>
      <c r="C25" s="2">
        <v>0</v>
      </c>
      <c r="D25" s="2">
        <v>162</v>
      </c>
      <c r="E25" s="2">
        <v>26</v>
      </c>
      <c r="F25" s="273">
        <f t="shared" si="3"/>
        <v>-0.9042553191489362</v>
      </c>
      <c r="G25" s="4">
        <f t="shared" si="2"/>
        <v>-170</v>
      </c>
    </row>
    <row r="26" spans="1:13" ht="15">
      <c r="A26" s="13" t="s">
        <v>37</v>
      </c>
      <c r="B26" s="2">
        <v>10042</v>
      </c>
      <c r="C26" s="14">
        <v>0</v>
      </c>
      <c r="D26" s="14">
        <v>255</v>
      </c>
      <c r="E26" s="14">
        <v>0</v>
      </c>
      <c r="F26" s="273">
        <f t="shared" si="3"/>
        <v>38.380392156862747</v>
      </c>
      <c r="G26" s="4">
        <f t="shared" si="2"/>
        <v>9787</v>
      </c>
      <c r="H26" s="125"/>
    </row>
    <row r="27" spans="1:13" ht="15.75">
      <c r="A27" s="15" t="s">
        <v>47</v>
      </c>
      <c r="B27" s="151">
        <f>SUM(B15:B26)</f>
        <v>77867</v>
      </c>
      <c r="C27" s="16">
        <f>SUM(C15:C26)</f>
        <v>2</v>
      </c>
      <c r="D27" s="16">
        <f>SUM(D15:D26)</f>
        <v>89182</v>
      </c>
      <c r="E27" s="16">
        <f>SUM(E15:E26)</f>
        <v>130</v>
      </c>
      <c r="F27" s="273">
        <f>(((C27+B27)/(E27+D27))-((1)))</f>
        <v>-0.12812388032963096</v>
      </c>
      <c r="G27" s="4">
        <f t="shared" si="2"/>
        <v>-11443</v>
      </c>
    </row>
    <row r="28" spans="1:13" ht="15">
      <c r="A28" s="17" t="s">
        <v>38</v>
      </c>
      <c r="B28" s="322">
        <f>SUM(B27+C27)</f>
        <v>77869</v>
      </c>
      <c r="C28" s="323"/>
      <c r="D28" s="322">
        <f>SUM(D27+E27)</f>
        <v>89312</v>
      </c>
      <c r="E28" s="323"/>
      <c r="F28" s="269">
        <f>SUM(B28-D28)/D28</f>
        <v>-0.12812388032963096</v>
      </c>
      <c r="G28" s="19">
        <f>SUM(B28-D28)</f>
        <v>-11443</v>
      </c>
    </row>
    <row r="30" spans="1:13" ht="15">
      <c r="A30" s="385" t="s">
        <v>61</v>
      </c>
      <c r="B30" s="385"/>
      <c r="C30" s="385"/>
      <c r="D30" s="385"/>
      <c r="E30" s="385"/>
      <c r="F30" s="385"/>
      <c r="G30" s="385"/>
    </row>
    <row r="31" spans="1:13" ht="15">
      <c r="A31" s="121" t="s">
        <v>2</v>
      </c>
      <c r="B31" s="366" t="s">
        <v>97</v>
      </c>
      <c r="C31" s="367"/>
      <c r="D31" s="366" t="s">
        <v>96</v>
      </c>
      <c r="E31" s="367"/>
      <c r="F31" s="279" t="s">
        <v>3</v>
      </c>
      <c r="G31" s="122" t="s">
        <v>4</v>
      </c>
    </row>
    <row r="32" spans="1:13" ht="15">
      <c r="A32" s="121"/>
      <c r="B32" s="277" t="s">
        <v>90</v>
      </c>
      <c r="C32" s="278" t="s">
        <v>91</v>
      </c>
      <c r="D32" s="278" t="s">
        <v>90</v>
      </c>
      <c r="E32" s="121" t="s">
        <v>91</v>
      </c>
      <c r="F32" s="279"/>
      <c r="G32" s="122"/>
    </row>
    <row r="33" spans="1:7" ht="15">
      <c r="A33" s="20" t="s">
        <v>62</v>
      </c>
      <c r="B33" s="20">
        <v>9169</v>
      </c>
      <c r="C33" s="20"/>
      <c r="D33" s="21">
        <v>8410</v>
      </c>
      <c r="E33" s="21">
        <v>0</v>
      </c>
      <c r="F33" s="273">
        <f>(((C33+B33)/(E33+D33))-((1)))</f>
        <v>9.0249702734839454E-2</v>
      </c>
      <c r="G33" s="4">
        <f>SUM(B33+C33)-(D33+E33)</f>
        <v>759</v>
      </c>
    </row>
    <row r="34" spans="1:7" ht="15">
      <c r="A34" s="22" t="s">
        <v>63</v>
      </c>
      <c r="B34" s="308">
        <f>SUM(B33:C33)</f>
        <v>9169</v>
      </c>
      <c r="C34" s="308"/>
      <c r="D34" s="308">
        <f>SUM(D33:E33)</f>
        <v>8410</v>
      </c>
      <c r="E34" s="308"/>
      <c r="F34" s="274">
        <f>SUM(B34-D34)/D34</f>
        <v>9.0249702734839482E-2</v>
      </c>
      <c r="G34" s="24">
        <f>SUM(B34-D34)</f>
        <v>759</v>
      </c>
    </row>
    <row r="35" spans="1:7" ht="15">
      <c r="A35" s="25"/>
      <c r="B35" s="26"/>
      <c r="C35" s="26"/>
      <c r="D35" s="26"/>
      <c r="E35" s="26"/>
      <c r="F35" s="271"/>
      <c r="G35" s="28"/>
    </row>
    <row r="36" spans="1:7" ht="15">
      <c r="A36" s="376" t="s">
        <v>64</v>
      </c>
      <c r="B36" s="376"/>
      <c r="C36" s="376"/>
      <c r="D36" s="376"/>
      <c r="E36" s="376"/>
      <c r="F36" s="376"/>
      <c r="G36" s="376"/>
    </row>
    <row r="37" spans="1:7" ht="15">
      <c r="A37" s="153" t="s">
        <v>2</v>
      </c>
      <c r="B37" s="373" t="s">
        <v>98</v>
      </c>
      <c r="C37" s="377"/>
      <c r="D37" s="373" t="s">
        <v>96</v>
      </c>
      <c r="E37" s="374"/>
      <c r="F37" s="376" t="s">
        <v>3</v>
      </c>
      <c r="G37" s="378" t="s">
        <v>4</v>
      </c>
    </row>
    <row r="38" spans="1:7" ht="15">
      <c r="A38" s="153"/>
      <c r="B38" s="176" t="s">
        <v>90</v>
      </c>
      <c r="C38" s="176" t="s">
        <v>91</v>
      </c>
      <c r="D38" s="176" t="s">
        <v>90</v>
      </c>
      <c r="E38" s="153" t="s">
        <v>91</v>
      </c>
      <c r="F38" s="376"/>
      <c r="G38" s="378"/>
    </row>
    <row r="39" spans="1:7" ht="15">
      <c r="A39" s="20" t="s">
        <v>65</v>
      </c>
      <c r="B39" s="20">
        <v>47815</v>
      </c>
      <c r="C39" s="20"/>
      <c r="D39" s="21">
        <v>103644</v>
      </c>
      <c r="E39" s="21"/>
      <c r="F39" s="275">
        <f>(((C39+B39)/(E39+D39))-((1)))</f>
        <v>-0.53866118636872373</v>
      </c>
      <c r="G39" s="30">
        <f>SUM(B39+C39)-(D39+E39)</f>
        <v>-55829</v>
      </c>
    </row>
    <row r="40" spans="1:7" ht="15">
      <c r="A40" s="22" t="s">
        <v>66</v>
      </c>
      <c r="B40" s="308">
        <f>SUM(B39:C39)</f>
        <v>47815</v>
      </c>
      <c r="C40" s="308"/>
      <c r="D40" s="308">
        <f>SUM(D39:E39)</f>
        <v>103644</v>
      </c>
      <c r="E40" s="308"/>
      <c r="F40" s="274">
        <f>SUM(B40-D40)/D40</f>
        <v>-0.53866118636872373</v>
      </c>
      <c r="G40" s="24">
        <f>SUM(B40-D40)</f>
        <v>-55829</v>
      </c>
    </row>
    <row r="41" spans="1:7" ht="15">
      <c r="A41" s="31"/>
      <c r="B41" s="32"/>
      <c r="C41" s="32"/>
      <c r="D41" s="32"/>
      <c r="E41" s="32"/>
      <c r="F41" s="271"/>
      <c r="G41" s="33"/>
    </row>
    <row r="42" spans="1:7" ht="15">
      <c r="A42" s="375" t="s">
        <v>67</v>
      </c>
      <c r="B42" s="375"/>
      <c r="C42" s="375"/>
      <c r="D42" s="375"/>
      <c r="E42" s="375"/>
      <c r="F42" s="375"/>
      <c r="G42" s="375"/>
    </row>
    <row r="43" spans="1:7" ht="15">
      <c r="A43" s="165" t="s">
        <v>2</v>
      </c>
      <c r="B43" s="373" t="s">
        <v>98</v>
      </c>
      <c r="C43" s="374"/>
      <c r="D43" s="373" t="s">
        <v>96</v>
      </c>
      <c r="E43" s="374"/>
      <c r="F43" s="176" t="s">
        <v>3</v>
      </c>
      <c r="G43" s="177" t="s">
        <v>4</v>
      </c>
    </row>
    <row r="44" spans="1:7" ht="15">
      <c r="A44" s="165"/>
      <c r="B44" s="166" t="s">
        <v>90</v>
      </c>
      <c r="C44" s="166" t="s">
        <v>91</v>
      </c>
      <c r="D44" s="166" t="s">
        <v>90</v>
      </c>
      <c r="E44" s="167" t="s">
        <v>91</v>
      </c>
      <c r="F44" s="168"/>
      <c r="G44" s="169"/>
    </row>
    <row r="45" spans="1:7" ht="15">
      <c r="A45" s="20" t="s">
        <v>68</v>
      </c>
      <c r="B45" s="20">
        <v>1537</v>
      </c>
      <c r="C45" s="20"/>
      <c r="D45" s="21">
        <v>3706</v>
      </c>
      <c r="E45" s="21">
        <v>720</v>
      </c>
      <c r="F45" s="268">
        <f>(((C45+B45)/(E45+D45))-((1)))</f>
        <v>-0.65273384545865343</v>
      </c>
      <c r="G45" s="35">
        <f>SUM(B45+C45)-(D45+E45)</f>
        <v>-2889</v>
      </c>
    </row>
    <row r="46" spans="1:7" ht="15">
      <c r="A46" s="22" t="s">
        <v>69</v>
      </c>
      <c r="B46" s="308">
        <f>SUM(B45:C45)</f>
        <v>1537</v>
      </c>
      <c r="C46" s="308"/>
      <c r="D46" s="308">
        <f>SUM(D45:E45)</f>
        <v>4426</v>
      </c>
      <c r="E46" s="308"/>
      <c r="F46" s="274">
        <f>SUM(B46-D46)/D46</f>
        <v>-0.65273384545865343</v>
      </c>
      <c r="G46" s="24">
        <f>SUM(B46-D46)</f>
        <v>-2889</v>
      </c>
    </row>
    <row r="48" spans="1:7" ht="15">
      <c r="A48" s="375" t="s">
        <v>70</v>
      </c>
      <c r="B48" s="375"/>
      <c r="C48" s="375"/>
      <c r="D48" s="375"/>
      <c r="E48" s="375"/>
      <c r="F48" s="375"/>
      <c r="G48" s="375"/>
    </row>
    <row r="49" spans="1:14" ht="15">
      <c r="A49" s="165" t="s">
        <v>2</v>
      </c>
      <c r="B49" s="373" t="s">
        <v>98</v>
      </c>
      <c r="C49" s="374"/>
      <c r="D49" s="373" t="s">
        <v>96</v>
      </c>
      <c r="E49" s="374"/>
      <c r="F49" s="176" t="s">
        <v>3</v>
      </c>
      <c r="G49" s="177" t="s">
        <v>4</v>
      </c>
    </row>
    <row r="50" spans="1:14" ht="15">
      <c r="A50" s="165"/>
      <c r="B50" s="166" t="s">
        <v>90</v>
      </c>
      <c r="C50" s="166" t="s">
        <v>91</v>
      </c>
      <c r="D50" s="166" t="s">
        <v>90</v>
      </c>
      <c r="E50" s="167" t="s">
        <v>91</v>
      </c>
      <c r="F50" s="168"/>
      <c r="G50" s="169"/>
    </row>
    <row r="51" spans="1:14" ht="15">
      <c r="A51" s="20" t="s">
        <v>88</v>
      </c>
      <c r="B51" s="20">
        <v>0</v>
      </c>
      <c r="C51" s="20">
        <v>0</v>
      </c>
      <c r="D51" s="21">
        <v>11</v>
      </c>
      <c r="E51" s="21">
        <v>46</v>
      </c>
      <c r="F51" s="268">
        <f>(((C51+B51)/(E51+D51))-((1)))</f>
        <v>-1</v>
      </c>
      <c r="G51" s="35">
        <f>SUM(B51+C51)-(D51+E51)</f>
        <v>-57</v>
      </c>
    </row>
    <row r="52" spans="1:14" ht="15">
      <c r="A52" s="22" t="s">
        <v>71</v>
      </c>
      <c r="B52" s="308">
        <f>SUM(B51:C51)</f>
        <v>0</v>
      </c>
      <c r="C52" s="308"/>
      <c r="D52" s="308">
        <f>SUM(D51:E51)</f>
        <v>57</v>
      </c>
      <c r="E52" s="308"/>
      <c r="F52" s="274">
        <f>SUM(B52-D52)/D52</f>
        <v>-1</v>
      </c>
      <c r="G52" s="24">
        <f>SUM(B52-D52)</f>
        <v>-57</v>
      </c>
    </row>
    <row r="53" spans="1:14" ht="15">
      <c r="A53" s="370" t="s">
        <v>72</v>
      </c>
      <c r="B53" s="370"/>
      <c r="C53" s="370"/>
      <c r="D53" s="370"/>
      <c r="E53" s="370"/>
      <c r="F53" s="370"/>
      <c r="G53" s="370"/>
    </row>
    <row r="54" spans="1:14" ht="15">
      <c r="A54" s="36" t="s">
        <v>2</v>
      </c>
      <c r="B54" s="366" t="s">
        <v>97</v>
      </c>
      <c r="C54" s="367"/>
      <c r="D54" s="366" t="s">
        <v>96</v>
      </c>
      <c r="E54" s="367"/>
      <c r="F54" s="368" t="s">
        <v>3</v>
      </c>
      <c r="G54" s="371" t="s">
        <v>4</v>
      </c>
    </row>
    <row r="55" spans="1:14" ht="15">
      <c r="A55" s="37"/>
      <c r="B55" s="38" t="s">
        <v>90</v>
      </c>
      <c r="C55" s="38" t="s">
        <v>91</v>
      </c>
      <c r="D55" s="178" t="s">
        <v>90</v>
      </c>
      <c r="E55" s="39" t="s">
        <v>91</v>
      </c>
      <c r="F55" s="359"/>
      <c r="G55" s="372"/>
    </row>
    <row r="56" spans="1:14" ht="15">
      <c r="A56" s="40" t="s">
        <v>73</v>
      </c>
      <c r="B56" s="41">
        <v>73943.019</v>
      </c>
      <c r="C56" s="41">
        <v>33514.466999999997</v>
      </c>
      <c r="D56" s="41">
        <v>70936.945999999996</v>
      </c>
      <c r="E56" s="41">
        <v>29944.348999999998</v>
      </c>
      <c r="F56" s="273">
        <f>(((C56+B56)/(E56+D56))-((1)))</f>
        <v>6.5187416557251909E-2</v>
      </c>
      <c r="G56" s="30">
        <f>SUM(B56+C56)-(D56+E56)</f>
        <v>6576.1910000000062</v>
      </c>
    </row>
    <row r="57" spans="1:14" ht="15">
      <c r="A57" s="17" t="s">
        <v>38</v>
      </c>
      <c r="B57" s="322">
        <f>SUM(B56+C56)</f>
        <v>107457.486</v>
      </c>
      <c r="C57" s="323"/>
      <c r="D57" s="322">
        <f>SUM(D56+E56)</f>
        <v>100881.295</v>
      </c>
      <c r="E57" s="323"/>
      <c r="F57" s="269">
        <f>SUM(B57-D57)/D57</f>
        <v>6.5187416557251826E-2</v>
      </c>
      <c r="G57" s="19">
        <f>SUM(B57-D57)</f>
        <v>6576.1910000000062</v>
      </c>
    </row>
    <row r="59" spans="1:14" ht="15">
      <c r="A59" s="370" t="s">
        <v>74</v>
      </c>
      <c r="B59" s="370"/>
      <c r="C59" s="370"/>
      <c r="D59" s="370"/>
      <c r="E59" s="370"/>
      <c r="F59" s="370"/>
      <c r="G59" s="370"/>
    </row>
    <row r="60" spans="1:14" ht="15">
      <c r="A60" s="36" t="s">
        <v>2</v>
      </c>
      <c r="B60" s="366" t="s">
        <v>97</v>
      </c>
      <c r="C60" s="367"/>
      <c r="D60" s="366" t="s">
        <v>96</v>
      </c>
      <c r="E60" s="367"/>
      <c r="F60" s="368" t="s">
        <v>3</v>
      </c>
      <c r="G60" s="369" t="s">
        <v>4</v>
      </c>
      <c r="L60" s="125"/>
      <c r="N60" s="125"/>
    </row>
    <row r="61" spans="1:14" ht="15">
      <c r="A61" s="37"/>
      <c r="B61" s="38" t="s">
        <v>75</v>
      </c>
      <c r="C61" s="38" t="s">
        <v>76</v>
      </c>
      <c r="D61" s="178" t="s">
        <v>77</v>
      </c>
      <c r="E61" s="39" t="s">
        <v>76</v>
      </c>
      <c r="F61" s="359"/>
      <c r="G61" s="362"/>
    </row>
    <row r="62" spans="1:14" ht="15">
      <c r="A62" s="40" t="s">
        <v>78</v>
      </c>
      <c r="B62" s="41">
        <v>8847</v>
      </c>
      <c r="C62" s="41">
        <v>14492</v>
      </c>
      <c r="D62" s="41">
        <v>8000</v>
      </c>
      <c r="E62" s="41">
        <v>16169</v>
      </c>
      <c r="F62" s="272">
        <f>(((C62+B62)/(E62+D62))-((1)))</f>
        <v>-3.4341511854027895E-2</v>
      </c>
      <c r="G62" s="43">
        <f>SUM(B62+C62)-(D62+E62)</f>
        <v>-830</v>
      </c>
    </row>
    <row r="63" spans="1:14" ht="15">
      <c r="A63" s="17" t="s">
        <v>47</v>
      </c>
      <c r="B63" s="322">
        <f>SUM(B62+C62)</f>
        <v>23339</v>
      </c>
      <c r="C63" s="323"/>
      <c r="D63" s="322">
        <f>SUM(D62+E62)</f>
        <v>24169</v>
      </c>
      <c r="E63" s="323"/>
      <c r="F63" s="269">
        <f>SUM(B63-D63)/D63</f>
        <v>-3.4341511854027888E-2</v>
      </c>
      <c r="G63" s="19">
        <f>SUM(B63-D63)</f>
        <v>-830</v>
      </c>
      <c r="M63" s="125"/>
    </row>
    <row r="64" spans="1:14" ht="15">
      <c r="A64" s="31"/>
      <c r="B64" s="32"/>
      <c r="C64" s="32"/>
      <c r="D64" s="32"/>
      <c r="E64" s="32"/>
      <c r="F64" s="271"/>
      <c r="G64" s="33"/>
      <c r="H64" s="125"/>
      <c r="I64" s="125"/>
      <c r="J64" s="125"/>
      <c r="K64" s="125"/>
      <c r="L64" s="125"/>
      <c r="N64" s="125"/>
    </row>
    <row r="65" spans="1:14" ht="15">
      <c r="A65" s="370" t="s">
        <v>79</v>
      </c>
      <c r="B65" s="370"/>
      <c r="C65" s="370"/>
      <c r="D65" s="370"/>
      <c r="E65" s="370"/>
      <c r="F65" s="370"/>
      <c r="G65" s="370"/>
      <c r="I65" s="125"/>
      <c r="L65" s="125"/>
      <c r="N65" s="125"/>
    </row>
    <row r="66" spans="1:14" ht="15">
      <c r="A66" s="36" t="s">
        <v>2</v>
      </c>
      <c r="B66" s="366" t="s">
        <v>97</v>
      </c>
      <c r="C66" s="367"/>
      <c r="D66" s="366" t="s">
        <v>96</v>
      </c>
      <c r="E66" s="367"/>
      <c r="F66" s="368" t="s">
        <v>3</v>
      </c>
      <c r="G66" s="369" t="s">
        <v>4</v>
      </c>
      <c r="J66" s="125"/>
      <c r="L66" s="125"/>
    </row>
    <row r="67" spans="1:14" ht="15">
      <c r="A67" s="37"/>
      <c r="B67" s="38" t="s">
        <v>80</v>
      </c>
      <c r="C67" s="38" t="s">
        <v>81</v>
      </c>
      <c r="D67" s="178" t="s">
        <v>80</v>
      </c>
      <c r="E67" s="39" t="s">
        <v>81</v>
      </c>
      <c r="F67" s="359"/>
      <c r="G67" s="362"/>
      <c r="L67" s="125"/>
      <c r="N67" s="125"/>
    </row>
    <row r="68" spans="1:14" ht="15">
      <c r="A68" s="40" t="s">
        <v>82</v>
      </c>
      <c r="B68" s="41">
        <v>3268</v>
      </c>
      <c r="C68" s="41">
        <v>3698</v>
      </c>
      <c r="D68" s="41">
        <v>3490</v>
      </c>
      <c r="E68" s="41">
        <v>3908</v>
      </c>
      <c r="F68" s="272">
        <f>(((C68+B68)/(E68+D68))-((1)))</f>
        <v>-5.8394160583941646E-2</v>
      </c>
      <c r="G68" s="43">
        <f>SUM(B68+C68)-(D68+E68)</f>
        <v>-432</v>
      </c>
      <c r="K68" s="125"/>
      <c r="L68" s="125"/>
    </row>
    <row r="69" spans="1:14" ht="15">
      <c r="A69" s="17" t="s">
        <v>47</v>
      </c>
      <c r="B69" s="322">
        <f>SUM(B68+C68)</f>
        <v>6966</v>
      </c>
      <c r="C69" s="323"/>
      <c r="D69" s="322">
        <f>SUM(D68+E68)</f>
        <v>7398</v>
      </c>
      <c r="E69" s="323"/>
      <c r="F69" s="269">
        <f>SUM(B69-D69)/D69</f>
        <v>-5.8394160583941604E-2</v>
      </c>
      <c r="G69" s="19">
        <f>SUM(B69-D69)</f>
        <v>-432</v>
      </c>
    </row>
    <row r="70" spans="1:14" ht="15">
      <c r="A70" s="332" t="s">
        <v>83</v>
      </c>
      <c r="B70" s="332"/>
      <c r="C70" s="332"/>
      <c r="D70" s="332"/>
      <c r="E70" s="332"/>
      <c r="F70" s="332"/>
      <c r="G70" s="332"/>
      <c r="K70" s="125"/>
      <c r="M70" s="125"/>
    </row>
    <row r="71" spans="1:14" ht="15">
      <c r="A71" s="31"/>
      <c r="B71" s="32"/>
      <c r="C71" s="32"/>
      <c r="D71" s="32"/>
      <c r="E71" s="32"/>
      <c r="F71" s="271"/>
      <c r="G71" s="33"/>
      <c r="I71" s="125"/>
    </row>
    <row r="72" spans="1:14" ht="15">
      <c r="A72" s="363" t="s">
        <v>84</v>
      </c>
      <c r="B72" s="364"/>
      <c r="C72" s="364"/>
      <c r="D72" s="364"/>
      <c r="E72" s="364"/>
      <c r="F72" s="364"/>
      <c r="G72" s="365"/>
      <c r="L72" s="125"/>
    </row>
    <row r="73" spans="1:14" ht="15">
      <c r="A73" s="39" t="s">
        <v>2</v>
      </c>
      <c r="B73" s="366" t="s">
        <v>97</v>
      </c>
      <c r="C73" s="367"/>
      <c r="D73" s="366" t="s">
        <v>96</v>
      </c>
      <c r="E73" s="367"/>
      <c r="F73" s="358" t="s">
        <v>3</v>
      </c>
      <c r="G73" s="361" t="s">
        <v>4</v>
      </c>
    </row>
    <row r="74" spans="1:14" ht="15">
      <c r="A74" s="37"/>
      <c r="B74" s="160" t="s">
        <v>80</v>
      </c>
      <c r="C74" s="160" t="s">
        <v>81</v>
      </c>
      <c r="D74" s="161" t="s">
        <v>80</v>
      </c>
      <c r="E74" s="162" t="s">
        <v>81</v>
      </c>
      <c r="F74" s="359"/>
      <c r="G74" s="362"/>
    </row>
    <row r="75" spans="1:14" ht="15">
      <c r="A75" s="159" t="s">
        <v>85</v>
      </c>
      <c r="B75" s="163">
        <v>157</v>
      </c>
      <c r="C75" s="163">
        <v>415</v>
      </c>
      <c r="D75" s="164">
        <v>128</v>
      </c>
      <c r="E75" s="164">
        <v>216</v>
      </c>
      <c r="F75" s="270">
        <f>(((C75+B75)/(E75+D75))-((1)))</f>
        <v>0.66279069767441867</v>
      </c>
      <c r="G75" s="44">
        <f>SUM(B75+C75)-(D75+E75)</f>
        <v>228</v>
      </c>
    </row>
    <row r="76" spans="1:14" ht="15">
      <c r="A76" s="17" t="s">
        <v>47</v>
      </c>
      <c r="B76" s="356">
        <f>SUM(B75+C75)</f>
        <v>572</v>
      </c>
      <c r="C76" s="357"/>
      <c r="D76" s="356">
        <f>SUM(D75+E75)</f>
        <v>344</v>
      </c>
      <c r="E76" s="357"/>
      <c r="F76" s="269">
        <f>SUM(B76-D76)/D76</f>
        <v>0.66279069767441856</v>
      </c>
      <c r="G76" s="19">
        <f>SUM(B76-D76)</f>
        <v>228</v>
      </c>
    </row>
    <row r="77" spans="1:14" ht="15">
      <c r="A77" s="332" t="s">
        <v>86</v>
      </c>
      <c r="B77" s="332"/>
      <c r="C77" s="332"/>
      <c r="D77" s="332"/>
      <c r="E77" s="332"/>
      <c r="F77" s="332"/>
      <c r="G77" s="332"/>
    </row>
    <row r="78" spans="1:14">
      <c r="I78" s="125"/>
    </row>
    <row r="80" spans="1:14" ht="15">
      <c r="A80" s="360" t="s">
        <v>1</v>
      </c>
      <c r="B80" s="360"/>
      <c r="C80" s="360"/>
      <c r="D80" s="360"/>
      <c r="E80" s="360"/>
      <c r="F80" s="360"/>
      <c r="G80" s="360"/>
      <c r="I80" s="125"/>
    </row>
    <row r="81" spans="1:13" ht="15">
      <c r="A81" s="179" t="s">
        <v>2</v>
      </c>
      <c r="B81" s="355" t="s">
        <v>98</v>
      </c>
      <c r="C81" s="355"/>
      <c r="D81" s="355" t="s">
        <v>96</v>
      </c>
      <c r="E81" s="355"/>
      <c r="F81" s="355" t="s">
        <v>3</v>
      </c>
      <c r="G81" s="354" t="s">
        <v>4</v>
      </c>
      <c r="K81" s="125"/>
      <c r="M81" s="125"/>
    </row>
    <row r="82" spans="1:13" ht="15">
      <c r="A82" s="179"/>
      <c r="B82" s="180" t="s">
        <v>90</v>
      </c>
      <c r="C82" s="180" t="s">
        <v>91</v>
      </c>
      <c r="D82" s="180" t="s">
        <v>90</v>
      </c>
      <c r="E82" s="179" t="s">
        <v>91</v>
      </c>
      <c r="F82" s="355"/>
      <c r="G82" s="354"/>
    </row>
    <row r="83" spans="1:13" ht="15">
      <c r="A83" s="45" t="s">
        <v>6</v>
      </c>
      <c r="B83" s="46">
        <v>131150.45000000001</v>
      </c>
      <c r="C83" s="47">
        <v>0</v>
      </c>
      <c r="D83" s="47">
        <v>128162.11</v>
      </c>
      <c r="E83" s="46">
        <v>0</v>
      </c>
      <c r="F83" s="268">
        <f>(((C83+B83)/(E83+D83))-((1)))</f>
        <v>2.3316875791136837E-2</v>
      </c>
      <c r="G83" s="35">
        <f t="shared" ref="G83:G94" si="4">SUM(B83+C83)-(D83+E83)</f>
        <v>2988.3400000000111</v>
      </c>
    </row>
    <row r="84" spans="1:13" ht="15">
      <c r="A84" s="5" t="s">
        <v>8</v>
      </c>
      <c r="B84" s="6">
        <v>51363.957999999999</v>
      </c>
      <c r="C84" s="47">
        <v>0</v>
      </c>
      <c r="D84" s="6">
        <v>65151.463000000003</v>
      </c>
      <c r="E84" s="6">
        <v>0</v>
      </c>
      <c r="F84" s="268">
        <f t="shared" ref="F84:F88" si="5">(((C84+B84)/(E84+D84))-((1)))</f>
        <v>-0.21162233916374229</v>
      </c>
      <c r="G84" s="35">
        <f t="shared" si="4"/>
        <v>-13787.505000000005</v>
      </c>
    </row>
    <row r="85" spans="1:13" ht="15">
      <c r="A85" s="1" t="s">
        <v>10</v>
      </c>
      <c r="B85" s="2">
        <v>134462.33100000001</v>
      </c>
      <c r="C85" s="47">
        <v>0</v>
      </c>
      <c r="D85" s="6">
        <v>40050.046000000002</v>
      </c>
      <c r="E85" s="2">
        <v>0</v>
      </c>
      <c r="F85" s="268">
        <f t="shared" si="5"/>
        <v>2.3573577168925097</v>
      </c>
      <c r="G85" s="35">
        <f t="shared" si="4"/>
        <v>94412.285000000003</v>
      </c>
    </row>
    <row r="86" spans="1:13" ht="15">
      <c r="A86" s="1" t="s">
        <v>12</v>
      </c>
      <c r="B86" s="2">
        <v>76028.553</v>
      </c>
      <c r="C86" s="47">
        <v>0</v>
      </c>
      <c r="D86" s="6">
        <v>80050.581999999995</v>
      </c>
      <c r="E86" s="2">
        <v>0</v>
      </c>
      <c r="F86" s="268">
        <f t="shared" si="5"/>
        <v>-5.0243594731141261E-2</v>
      </c>
      <c r="G86" s="35">
        <f t="shared" si="4"/>
        <v>-4022.028999999995</v>
      </c>
    </row>
    <row r="87" spans="1:13" ht="15">
      <c r="A87" s="1" t="s">
        <v>14</v>
      </c>
      <c r="B87" s="2">
        <v>4156.33</v>
      </c>
      <c r="C87" s="47">
        <v>0</v>
      </c>
      <c r="D87" s="6">
        <v>0</v>
      </c>
      <c r="E87" s="2">
        <v>0</v>
      </c>
      <c r="F87" s="268">
        <v>1</v>
      </c>
      <c r="G87" s="35">
        <f t="shared" si="4"/>
        <v>4156.33</v>
      </c>
    </row>
    <row r="88" spans="1:13" ht="15">
      <c r="A88" s="1" t="s">
        <v>16</v>
      </c>
      <c r="B88" s="2">
        <v>0</v>
      </c>
      <c r="C88" s="47">
        <v>0</v>
      </c>
      <c r="D88" s="6">
        <v>0</v>
      </c>
      <c r="E88" s="2">
        <v>5074.53</v>
      </c>
      <c r="F88" s="268">
        <f t="shared" si="5"/>
        <v>-1</v>
      </c>
      <c r="G88" s="35">
        <f t="shared" si="4"/>
        <v>-5074.53</v>
      </c>
    </row>
    <row r="89" spans="1:13" ht="15">
      <c r="A89" s="1" t="s">
        <v>17</v>
      </c>
      <c r="B89" s="2">
        <v>0</v>
      </c>
      <c r="C89" s="47">
        <v>0</v>
      </c>
      <c r="D89" s="6">
        <v>0</v>
      </c>
      <c r="E89" s="2">
        <v>0</v>
      </c>
      <c r="F89" s="268">
        <v>0</v>
      </c>
      <c r="G89" s="35">
        <f t="shared" si="4"/>
        <v>0</v>
      </c>
    </row>
    <row r="90" spans="1:13" ht="15">
      <c r="A90" s="1" t="s">
        <v>19</v>
      </c>
      <c r="B90" s="2">
        <v>1997.768</v>
      </c>
      <c r="C90" s="47">
        <v>0</v>
      </c>
      <c r="D90" s="6">
        <v>0</v>
      </c>
      <c r="E90" s="2">
        <v>0</v>
      </c>
      <c r="F90" s="268">
        <v>1</v>
      </c>
      <c r="G90" s="35">
        <f t="shared" si="4"/>
        <v>1997.768</v>
      </c>
    </row>
    <row r="91" spans="1:13" ht="15">
      <c r="A91" s="1" t="s">
        <v>20</v>
      </c>
      <c r="B91" s="2">
        <v>0</v>
      </c>
      <c r="C91" s="47">
        <v>0</v>
      </c>
      <c r="D91" s="6">
        <v>0</v>
      </c>
      <c r="E91" s="2">
        <v>0</v>
      </c>
      <c r="F91" s="268">
        <v>0</v>
      </c>
      <c r="G91" s="35">
        <f t="shared" si="4"/>
        <v>0</v>
      </c>
    </row>
    <row r="92" spans="1:13" ht="15">
      <c r="A92" s="1" t="s">
        <v>89</v>
      </c>
      <c r="B92" s="2">
        <v>0</v>
      </c>
      <c r="C92" s="47">
        <v>0</v>
      </c>
      <c r="D92" s="6">
        <v>0</v>
      </c>
      <c r="E92" s="2">
        <v>0</v>
      </c>
      <c r="F92" s="268">
        <v>0</v>
      </c>
      <c r="G92" s="35">
        <f t="shared" si="4"/>
        <v>0</v>
      </c>
    </row>
    <row r="93" spans="1:13" ht="15">
      <c r="A93" s="1" t="s">
        <v>87</v>
      </c>
      <c r="B93" s="2">
        <v>0</v>
      </c>
      <c r="C93" s="47">
        <v>0</v>
      </c>
      <c r="D93" s="6">
        <v>0</v>
      </c>
      <c r="E93" s="2">
        <v>0</v>
      </c>
      <c r="F93" s="268">
        <v>0</v>
      </c>
      <c r="G93" s="35">
        <f t="shared" si="4"/>
        <v>0</v>
      </c>
    </row>
    <row r="94" spans="1:13" ht="15.75">
      <c r="A94" s="15" t="s">
        <v>47</v>
      </c>
      <c r="B94" s="16">
        <f>SUM(B83:B93)</f>
        <v>399159.39</v>
      </c>
      <c r="C94" s="16">
        <f>SUM(C83:C93)</f>
        <v>0</v>
      </c>
      <c r="D94" s="16">
        <f>SUM(D83:D93)</f>
        <v>313414.201</v>
      </c>
      <c r="E94" s="16">
        <f>SUM(E83:E93)</f>
        <v>5074.53</v>
      </c>
      <c r="F94" s="268">
        <f>(((C94+B94)/(E94+D94))-((1)))</f>
        <v>0.25329203562935465</v>
      </c>
      <c r="G94" s="35">
        <f t="shared" si="4"/>
        <v>80670.658999999985</v>
      </c>
    </row>
    <row r="95" spans="1:13" ht="15.75">
      <c r="A95" s="48" t="s">
        <v>23</v>
      </c>
      <c r="B95" s="338">
        <f>SUM(B94+C94)</f>
        <v>399159.39</v>
      </c>
      <c r="C95" s="339"/>
      <c r="D95" s="338">
        <f>SUM(D94+E94)</f>
        <v>318488.73100000003</v>
      </c>
      <c r="E95" s="339"/>
      <c r="F95" s="267">
        <f>SUM(B95-D95)/D95</f>
        <v>0.25329203562935476</v>
      </c>
      <c r="G95" s="170">
        <f>SUM(B95-D95)</f>
        <v>80670.658999999985</v>
      </c>
    </row>
  </sheetData>
  <mergeCells count="69">
    <mergeCell ref="B31:C31"/>
    <mergeCell ref="D31:E31"/>
    <mergeCell ref="A1:G1"/>
    <mergeCell ref="B2:C2"/>
    <mergeCell ref="D2:E2"/>
    <mergeCell ref="B10:C10"/>
    <mergeCell ref="D10:E10"/>
    <mergeCell ref="A12:G12"/>
    <mergeCell ref="B13:C13"/>
    <mergeCell ref="D13:E13"/>
    <mergeCell ref="B28:C28"/>
    <mergeCell ref="D28:E28"/>
    <mergeCell ref="A30:G30"/>
    <mergeCell ref="A48:G48"/>
    <mergeCell ref="B34:C34"/>
    <mergeCell ref="D34:E34"/>
    <mergeCell ref="A36:G36"/>
    <mergeCell ref="B37:C37"/>
    <mergeCell ref="D37:E37"/>
    <mergeCell ref="B40:C40"/>
    <mergeCell ref="D40:E40"/>
    <mergeCell ref="F37:F38"/>
    <mergeCell ref="G37:G38"/>
    <mergeCell ref="A42:G42"/>
    <mergeCell ref="B43:C43"/>
    <mergeCell ref="D43:E43"/>
    <mergeCell ref="B46:C46"/>
    <mergeCell ref="D46:E46"/>
    <mergeCell ref="B49:C49"/>
    <mergeCell ref="D49:E49"/>
    <mergeCell ref="B52:C52"/>
    <mergeCell ref="D52:E52"/>
    <mergeCell ref="A53:G53"/>
    <mergeCell ref="B57:C57"/>
    <mergeCell ref="D57:E57"/>
    <mergeCell ref="F54:F55"/>
    <mergeCell ref="G54:G55"/>
    <mergeCell ref="A59:G59"/>
    <mergeCell ref="B54:C54"/>
    <mergeCell ref="D54:E54"/>
    <mergeCell ref="B63:C63"/>
    <mergeCell ref="D63:E63"/>
    <mergeCell ref="F60:F61"/>
    <mergeCell ref="G60:G61"/>
    <mergeCell ref="A65:G65"/>
    <mergeCell ref="B60:C60"/>
    <mergeCell ref="D60:E60"/>
    <mergeCell ref="A72:G72"/>
    <mergeCell ref="B66:C66"/>
    <mergeCell ref="D66:E66"/>
    <mergeCell ref="B73:C73"/>
    <mergeCell ref="D73:E73"/>
    <mergeCell ref="B69:C69"/>
    <mergeCell ref="D69:E69"/>
    <mergeCell ref="F66:F67"/>
    <mergeCell ref="G66:G67"/>
    <mergeCell ref="A70:G70"/>
    <mergeCell ref="B76:C76"/>
    <mergeCell ref="D76:E76"/>
    <mergeCell ref="F73:F74"/>
    <mergeCell ref="A77:G77"/>
    <mergeCell ref="A80:G80"/>
    <mergeCell ref="G73:G74"/>
    <mergeCell ref="G81:G82"/>
    <mergeCell ref="B81:C81"/>
    <mergeCell ref="D81:E81"/>
    <mergeCell ref="B95:C95"/>
    <mergeCell ref="D95:E95"/>
    <mergeCell ref="F81:F82"/>
  </mergeCells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4</vt:i4>
      </vt:variant>
      <vt:variant>
        <vt:lpstr>نطاقات تمت تسميتها</vt:lpstr>
      </vt:variant>
      <vt:variant>
        <vt:i4>2</vt:i4>
      </vt:variant>
    </vt:vector>
  </HeadingPairs>
  <TitlesOfParts>
    <vt:vector size="6" baseType="lpstr">
      <vt:lpstr>مجموع المناولة التراكمي</vt:lpstr>
      <vt:lpstr>صادر وارد تراكمية</vt:lpstr>
      <vt:lpstr>مجموع المناولة الشهري</vt:lpstr>
      <vt:lpstr>صادر وارد شهرية </vt:lpstr>
      <vt:lpstr>'مجموع المناولة التراكمي'!Print_Area</vt:lpstr>
      <vt:lpstr>'مجموع المناولة الشهري'!Print_Area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MOHAMMAD Abkal</cp:lastModifiedBy>
  <cp:lastPrinted>2026-02-08T09:49:51Z</cp:lastPrinted>
  <dcterms:created xsi:type="dcterms:W3CDTF">2023-11-26T10:32:00Z</dcterms:created>
  <dcterms:modified xsi:type="dcterms:W3CDTF">2026-02-08T11:15:48Z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06DF6DDAC43A400FB9D24E242C6CD39E_12</vt:lpwstr>
  </property>
  <property fmtid="{D5CDD505-2E9C-101B-9397-08002B2CF9AE}" pid="3" name="KSOProductBuildVer">
    <vt:lpwstr>1033-12.2.0.22549</vt:lpwstr>
  </property>
</Properties>
</file>